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0160" windowHeight="15195" firstSheet="2" activeTab="2"/>
  </bookViews>
  <sheets>
    <sheet name="기본급" sheetId="1" state="hidden" r:id="rId1"/>
    <sheet name="직능급" sheetId="2" state="hidden" r:id="rId2"/>
    <sheet name="11년임금" sheetId="3" r:id="rId3"/>
  </sheets>
  <externalReferences>
    <externalReference r:id="rId6"/>
  </externalReferences>
  <definedNames>
    <definedName name="별정직등급">'직능급'!$G$2:$G$7</definedName>
    <definedName name="별정직호봉">'기본급'!$G$2:$G$36</definedName>
    <definedName name="직능등급">#REF!</definedName>
    <definedName name="호봉">'기본급'!$A$2:$A$41</definedName>
  </definedNames>
  <calcPr fullCalcOnLoad="1"/>
</workbook>
</file>

<file path=xl/sharedStrings.xml><?xml version="1.0" encoding="utf-8"?>
<sst xmlns="http://schemas.openxmlformats.org/spreadsheetml/2006/main" count="369" uniqueCount="75">
  <si>
    <t>호봉</t>
  </si>
  <si>
    <t>지급액(원)</t>
  </si>
  <si>
    <t>등급</t>
  </si>
  <si>
    <t>4병3</t>
  </si>
  <si>
    <t>4병2</t>
  </si>
  <si>
    <t>4병1</t>
  </si>
  <si>
    <t>4을1</t>
  </si>
  <si>
    <t>4을2</t>
  </si>
  <si>
    <t>4을3</t>
  </si>
  <si>
    <t>4을4</t>
  </si>
  <si>
    <t>4을5</t>
  </si>
  <si>
    <t>4을5</t>
  </si>
  <si>
    <t>4을6</t>
  </si>
  <si>
    <t>4갑1</t>
  </si>
  <si>
    <t>4갑2</t>
  </si>
  <si>
    <t>4갑3</t>
  </si>
  <si>
    <t>4갑4</t>
  </si>
  <si>
    <t>기본급</t>
  </si>
  <si>
    <t>직능급</t>
  </si>
  <si>
    <t>연장근무수당</t>
  </si>
  <si>
    <t>휴일근무수당</t>
  </si>
  <si>
    <t>야간근무수당</t>
  </si>
  <si>
    <t>특수작업수당</t>
  </si>
  <si>
    <t>근무환경수당</t>
  </si>
  <si>
    <t>가족수당</t>
  </si>
  <si>
    <t>운전원수당</t>
  </si>
  <si>
    <t>교통/급식,난방</t>
  </si>
  <si>
    <t>월급여액</t>
  </si>
  <si>
    <t>상여금지급률</t>
  </si>
  <si>
    <t>상여금지급액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</si>
  <si>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</si>
  <si>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</si>
  <si>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</si>
  <si>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</si>
  <si>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</si>
  <si>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</si>
  <si>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</si>
  <si>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</si>
  <si>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</si>
  <si>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</si>
  <si>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</si>
  <si>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</si>
  <si>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3월상여금</t>
  </si>
  <si>
    <t>9월상여금</t>
  </si>
  <si>
    <t>구분</t>
  </si>
  <si>
    <t>호봉</t>
  </si>
  <si>
    <t>직능등급</t>
  </si>
  <si>
    <t>직능등급</t>
  </si>
  <si>
    <t>6월장려금</t>
  </si>
  <si>
    <t>12월장려금</t>
  </si>
  <si>
    <t>총 급여액</t>
  </si>
  <si>
    <t>장려금지급기준변경시</t>
  </si>
  <si>
    <t>장려금지급기준 변경시</t>
  </si>
  <si>
    <t>장려금지급기준+야간수당삭감시</t>
  </si>
  <si>
    <t>야간수당삭감반영시(교대근무자)</t>
  </si>
  <si>
    <t>기준임금4% 인상시</t>
  </si>
  <si>
    <t>기준임금 4% 인상시</t>
  </si>
  <si>
    <t>임금인상금액</t>
  </si>
  <si>
    <t>임금인상율</t>
  </si>
  <si>
    <t>임금삭감 현황</t>
  </si>
  <si>
    <t>퇴직금 삭감 현황</t>
  </si>
  <si>
    <t>중간정산금</t>
  </si>
  <si>
    <t>삭감금액</t>
  </si>
  <si>
    <r>
      <t xml:space="preserve">☞ </t>
    </r>
    <r>
      <rPr>
        <b/>
        <sz val="12"/>
        <color indexed="10"/>
        <rFont val="궁서체"/>
        <family val="1"/>
      </rPr>
      <t>호봉/직능등급 입력</t>
    </r>
  </si>
  <si>
    <t>직능등급</t>
  </si>
  <si>
    <t>4을1</t>
  </si>
  <si>
    <t>4을2</t>
  </si>
  <si>
    <t>4을3</t>
  </si>
  <si>
    <t>4을4</t>
  </si>
  <si>
    <t>4을5</t>
  </si>
  <si>
    <t>4을6</t>
  </si>
  <si>
    <t>4갑1</t>
  </si>
  <si>
    <t>4병1</t>
  </si>
  <si>
    <t>4병2</t>
  </si>
  <si>
    <t>4병3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</si>
</sst>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0_ "/>
    <numFmt numFmtId="183" formatCode="0.0%"/>
    <numFmt numFmtId="184" formatCode="#,##0_ &quot;원&quot;"/>
    <numFmt numFmtId="185" formatCode="#,##0&quot;원&quot;"/>
  </numFmts>
  <fonts count="20">
    <font>
      <sz val="11"/>
      <name val="돋움"/>
      <family val="3"/>
    </font>
    <font>
      <sz val="9"/>
      <color indexed="8"/>
      <name val="한양신명조,한컴돋움"/>
      <family val="3"/>
    </font>
    <font>
      <sz val="8"/>
      <name val="돋움"/>
      <family val="3"/>
    </font>
    <font>
      <sz val="10"/>
      <name val="맑은 고딕"/>
      <family val="3"/>
    </font>
    <font>
      <sz val="9"/>
      <name val="굴림"/>
      <family val="3"/>
    </font>
    <font>
      <b/>
      <sz val="9"/>
      <color indexed="8"/>
      <name val="한양신명조,한컴돋움"/>
      <family val="3"/>
    </font>
    <font>
      <sz val="9"/>
      <name val="맑은 고딕"/>
      <family val="3"/>
    </font>
    <font>
      <b/>
      <sz val="12"/>
      <color indexed="9"/>
      <name val="맑은 고딕"/>
      <family val="3"/>
    </font>
    <font>
      <sz val="9"/>
      <color indexed="9"/>
      <name val="맑은 고딕"/>
      <family val="3"/>
    </font>
    <font>
      <sz val="9"/>
      <color indexed="10"/>
      <name val="맑은 고딕"/>
      <family val="3"/>
    </font>
    <font>
      <sz val="10"/>
      <color indexed="9"/>
      <name val="휴먼머리견출명조"/>
      <family val="1"/>
    </font>
    <font>
      <sz val="10"/>
      <name val="휴먼머리견출명조"/>
      <family val="1"/>
    </font>
    <font>
      <sz val="10"/>
      <color indexed="10"/>
      <name val="휴먼머리견출명조"/>
      <family val="1"/>
    </font>
    <font>
      <sz val="14"/>
      <color indexed="9"/>
      <name val="휴먼머리견출명조"/>
      <family val="1"/>
    </font>
    <font>
      <sz val="14"/>
      <name val="휴먼머리견출명조"/>
      <family val="1"/>
    </font>
    <font>
      <b/>
      <sz val="22"/>
      <color indexed="10"/>
      <name val="궁서체"/>
      <family val="1"/>
    </font>
    <font>
      <b/>
      <sz val="12"/>
      <color indexed="10"/>
      <name val="궁서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9"/>
      <name val="맑은 고딕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21" applyFont="1" applyAlignment="1">
      <alignment horizontal="center"/>
      <protection/>
    </xf>
    <xf numFmtId="181" fontId="6" fillId="0" borderId="0" xfId="21" applyFont="1" applyBorder="1" applyAlignment="1">
      <alignment horizontal="right" vertical="center"/>
      <protection locked="0"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 horizontal="center" vertical="center"/>
      <protection locked="0"/>
    </xf>
    <xf numFmtId="0" fontId="6" fillId="0" borderId="0" xfId="21" applyFont="1" applyBorder="1" applyAlignment="1">
      <alignment horizontal="center" vertical="center"/>
      <protection locked="0"/>
    </xf>
    <xf numFmtId="0" fontId="6" fillId="0" borderId="0" xfId="21" applyFont="1" applyBorder="1" applyAlignment="1">
      <alignment horizontal="center" vertical="center"/>
      <protection locked="0"/>
    </xf>
    <xf numFmtId="3" fontId="6" fillId="0" borderId="0" xfId="21" applyNumberFormat="1" applyFont="1" applyBorder="1" applyAlignment="1">
      <alignment horizontal="right" vertical="center"/>
      <protection locked="0"/>
    </xf>
    <xf numFmtId="0" fontId="6" fillId="0" borderId="0" xfId="21" applyFont="1" applyBorder="1" applyAlignment="1">
      <alignment horizontal="right" vertical="center"/>
      <protection locked="0"/>
    </xf>
    <xf numFmtId="0" fontId="6" fillId="0" borderId="0" xfId="21" applyFont="1" applyBorder="1" applyAlignment="1">
      <alignment horizontal="right" vertical="center"/>
      <protection locked="0"/>
    </xf>
    <xf numFmtId="0" fontId="6" fillId="0" borderId="0" xfId="21" applyFont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 vertical="center"/>
      <protection/>
    </xf>
    <xf numFmtId="10" fontId="6" fillId="0" borderId="0" xfId="15" applyNumberFormat="1" applyFont="1" applyAlignment="1">
      <alignment/>
    </xf>
    <xf numFmtId="0" fontId="6" fillId="0" borderId="0" xfId="21" applyFont="1" applyBorder="1" applyAlignment="1">
      <alignment horizontal="center"/>
      <protection/>
    </xf>
    <xf numFmtId="181" fontId="6" fillId="0" borderId="0" xfId="21" applyFont="1" applyBorder="1" applyAlignment="1">
      <alignment horizontal="right" vertical="center"/>
      <protection locked="0"/>
    </xf>
    <xf numFmtId="0" fontId="7" fillId="2" borderId="0" xfId="21" applyFont="1" applyFill="1" applyAlignment="1">
      <alignment horizontal="center" vertical="center"/>
      <protection/>
    </xf>
    <xf numFmtId="0" fontId="3" fillId="0" borderId="0" xfId="21" applyFont="1" applyAlignment="1">
      <alignment/>
      <protection/>
    </xf>
    <xf numFmtId="0" fontId="11" fillId="0" borderId="0" xfId="21" applyFont="1" applyAlignment="1">
      <alignment vertical="center"/>
      <protection/>
    </xf>
    <xf numFmtId="10" fontId="12" fillId="3" borderId="5" xfId="15" applyNumberFormat="1" applyFont="1" applyFill="1" applyBorder="1" applyAlignment="1">
      <alignment vertical="center"/>
    </xf>
    <xf numFmtId="0" fontId="11" fillId="4" borderId="5" xfId="21" applyFont="1" applyFill="1" applyBorder="1" applyAlignment="1">
      <alignment horizontal="center" vertical="center"/>
      <protection/>
    </xf>
    <xf numFmtId="0" fontId="13" fillId="5" borderId="5" xfId="21" applyFont="1" applyFill="1" applyBorder="1" applyAlignment="1">
      <alignment horizontal="center" vertical="center"/>
      <protection/>
    </xf>
    <xf numFmtId="0" fontId="14" fillId="6" borderId="5" xfId="21" applyFont="1" applyFill="1" applyBorder="1" applyAlignment="1" applyProtection="1">
      <alignment horizontal="center" vertical="center"/>
      <protection locked="0"/>
    </xf>
    <xf numFmtId="0" fontId="11" fillId="4" borderId="6" xfId="21" applyFont="1" applyFill="1" applyBorder="1" applyAlignment="1">
      <alignment horizontal="center" vertical="center"/>
      <protection/>
    </xf>
    <xf numFmtId="185" fontId="11" fillId="3" borderId="6" xfId="21" applyNumberFormat="1" applyFont="1" applyFill="1" applyBorder="1" applyAlignment="1">
      <alignment vertical="center"/>
      <protection/>
    </xf>
    <xf numFmtId="0" fontId="13" fillId="2" borderId="7" xfId="21" applyFont="1" applyFill="1" applyBorder="1" applyAlignment="1">
      <alignment horizontal="center" vertical="center"/>
      <protection/>
    </xf>
    <xf numFmtId="0" fontId="10" fillId="2" borderId="7" xfId="21" applyFont="1" applyFill="1" applyBorder="1" applyAlignment="1">
      <alignment horizontal="center" vertical="center"/>
      <protection/>
    </xf>
    <xf numFmtId="0" fontId="11" fillId="0" borderId="7" xfId="21" applyFont="1" applyBorder="1" applyAlignment="1">
      <alignment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3" fillId="2" borderId="8" xfId="21" applyFont="1" applyFill="1" applyBorder="1" applyAlignment="1">
      <alignment horizontal="center" vertical="center"/>
      <protection/>
    </xf>
    <xf numFmtId="0" fontId="13" fillId="2" borderId="9" xfId="21" applyFont="1" applyFill="1" applyBorder="1" applyAlignment="1">
      <alignment horizontal="center" vertical="center"/>
      <protection/>
    </xf>
    <xf numFmtId="0" fontId="9" fillId="0" borderId="0" xfId="21" applyFont="1" applyAlignment="1">
      <alignment horizontal="center"/>
      <protection/>
    </xf>
    <xf numFmtId="0" fontId="15" fillId="0" borderId="0" xfId="21" applyFont="1" applyAlignment="1">
      <alignment horizontal="right"/>
      <protection/>
    </xf>
    <xf numFmtId="0" fontId="8" fillId="0" borderId="0" xfId="21" applyFont="1" applyAlignment="1">
      <alignment/>
      <protection/>
    </xf>
    <xf numFmtId="0" fontId="19" fillId="0" borderId="0" xfId="21" applyFont="1" applyAlignment="1">
      <alignment/>
      <protection/>
    </xf>
    <xf numFmtId="0" fontId="8" fillId="0" borderId="0" xfId="21" applyFont="1" applyBorder="1" applyAlignment="1">
      <alignment horizontal="center" vertical="center"/>
      <protection locked="0"/>
    </xf>
    <xf numFmtId="0" fontId="8" fillId="0" borderId="0" xfId="21" applyFont="1" applyBorder="1" applyAlignment="1">
      <alignment horizontal="center" vertical="center"/>
      <protection locked="0"/>
    </xf>
    <xf numFmtId="182" fontId="8" fillId="0" borderId="0" xfId="21" applyFont="1" applyBorder="1" applyAlignment="1">
      <alignment horizontal="right" vertical="center"/>
      <protection locked="0"/>
    </xf>
    <xf numFmtId="181" fontId="8" fillId="0" borderId="0" xfId="21" applyFont="1" applyBorder="1" applyAlignment="1">
      <alignment horizontal="right" vertical="center"/>
      <protection locked="0"/>
    </xf>
    <xf numFmtId="9" fontId="8" fillId="0" borderId="0" xfId="15" applyFont="1" applyBorder="1" applyAlignment="1">
      <alignment horizontal="right" vertical="center"/>
    </xf>
    <xf numFmtId="9" fontId="8" fillId="0" borderId="0" xfId="15" applyFont="1" applyAlignment="1">
      <alignment/>
    </xf>
    <xf numFmtId="0" fontId="8" fillId="0" borderId="0" xfId="21" applyFont="1" applyAlignment="1">
      <alignment horizontal="center"/>
      <protection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Z_HR_PAYBON_RESULT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4592;&#48376;\Local%20Settings\Temporary%20Internet%20Files\Content.IE5\2WJKBQQA\&#51228;11&#45380;&#52264;&#54924;&#44228;&#51109;&#48512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월별내역"/>
      <sheetName val="계획&amp;실적"/>
      <sheetName val="집행내역"/>
      <sheetName val="우선입력"/>
      <sheetName val="회계결의서"/>
      <sheetName val="출장명령 지급명세서"/>
      <sheetName val="수입"/>
      <sheetName val="예산"/>
      <sheetName val="항목등록"/>
      <sheetName val="결산서"/>
      <sheetName val="투쟁기금"/>
      <sheetName val="투쟁기금회계결의서"/>
    </sheetNames>
  </externalBook>
</externalLink>
</file>

<file path=xl/tables/table1.xml><?xml version="1.0" encoding="utf-8"?>
<table xmlns="http://schemas.openxmlformats.org/spreadsheetml/2006/main" id="1" name="목록1" displayName="목록1" ref="A1:A23" totalsRowShown="0">
  <autoFilter ref="A1:A23"/>
  <tableColumns count="1">
    <tableColumn id="1" name="직능등급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83"/>
  <sheetViews>
    <sheetView showGridLines="0" workbookViewId="0" topLeftCell="A43">
      <selection activeCell="A43" sqref="A43:A83"/>
    </sheetView>
  </sheetViews>
  <sheetFormatPr defaultColWidth="8.88671875" defaultRowHeight="13.5"/>
  <sheetData>
    <row r="1" spans="1:8" ht="13.5">
      <c r="A1" s="1" t="s">
        <v>0</v>
      </c>
      <c r="B1" s="1" t="s">
        <v>1</v>
      </c>
      <c r="D1" s="1" t="s">
        <v>0</v>
      </c>
      <c r="E1" s="1" t="s">
        <v>1</v>
      </c>
      <c r="G1" s="1" t="s">
        <v>0</v>
      </c>
      <c r="H1" s="1" t="s">
        <v>1</v>
      </c>
    </row>
    <row r="2" spans="1:8" ht="13.5">
      <c r="A2" s="2">
        <v>1</v>
      </c>
      <c r="B2" s="5">
        <v>861000</v>
      </c>
      <c r="D2" s="2">
        <v>1</v>
      </c>
      <c r="E2" s="5">
        <v>688000</v>
      </c>
      <c r="G2" s="2">
        <v>1</v>
      </c>
      <c r="H2" s="5">
        <v>754000</v>
      </c>
    </row>
    <row r="3" spans="1:8" ht="13.5">
      <c r="A3" s="3">
        <v>2</v>
      </c>
      <c r="B3" s="6">
        <v>905000</v>
      </c>
      <c r="D3" s="3">
        <v>2</v>
      </c>
      <c r="E3" s="6">
        <v>727000</v>
      </c>
      <c r="G3" s="3">
        <v>2</v>
      </c>
      <c r="H3" s="6">
        <v>776000</v>
      </c>
    </row>
    <row r="4" spans="1:8" ht="13.5">
      <c r="A4" s="3">
        <v>3</v>
      </c>
      <c r="B4" s="6">
        <v>947000</v>
      </c>
      <c r="D4" s="3">
        <v>3</v>
      </c>
      <c r="E4" s="6">
        <v>761000</v>
      </c>
      <c r="G4" s="3">
        <v>3</v>
      </c>
      <c r="H4" s="6">
        <v>788000</v>
      </c>
    </row>
    <row r="5" spans="1:8" ht="13.5">
      <c r="A5" s="3">
        <v>4</v>
      </c>
      <c r="B5" s="6">
        <v>992000</v>
      </c>
      <c r="D5" s="3">
        <v>4</v>
      </c>
      <c r="E5" s="6">
        <v>801000</v>
      </c>
      <c r="G5" s="3">
        <v>4</v>
      </c>
      <c r="H5" s="6">
        <v>831000</v>
      </c>
    </row>
    <row r="6" spans="1:8" ht="13.5">
      <c r="A6" s="3">
        <v>5</v>
      </c>
      <c r="B6" s="6">
        <v>1012000</v>
      </c>
      <c r="D6" s="3">
        <v>5</v>
      </c>
      <c r="E6" s="6">
        <v>818000</v>
      </c>
      <c r="G6" s="3">
        <v>5</v>
      </c>
      <c r="H6" s="6">
        <v>857000</v>
      </c>
    </row>
    <row r="7" spans="1:8" ht="13.5">
      <c r="A7" s="3">
        <v>6</v>
      </c>
      <c r="B7" s="6">
        <v>1087000</v>
      </c>
      <c r="D7" s="3">
        <v>6</v>
      </c>
      <c r="E7" s="6">
        <v>881000</v>
      </c>
      <c r="G7" s="3">
        <v>6</v>
      </c>
      <c r="H7" s="6">
        <v>883000</v>
      </c>
    </row>
    <row r="8" spans="1:8" ht="13.5">
      <c r="A8" s="3">
        <v>7</v>
      </c>
      <c r="B8" s="6">
        <v>1130000</v>
      </c>
      <c r="D8" s="3">
        <v>7</v>
      </c>
      <c r="E8" s="6">
        <v>917000</v>
      </c>
      <c r="G8" s="3">
        <v>7</v>
      </c>
      <c r="H8" s="6">
        <v>898000</v>
      </c>
    </row>
    <row r="9" spans="1:8" ht="13.5">
      <c r="A9" s="3">
        <v>8</v>
      </c>
      <c r="B9" s="6">
        <v>1182000</v>
      </c>
      <c r="D9" s="3">
        <v>8</v>
      </c>
      <c r="E9" s="6">
        <v>962000</v>
      </c>
      <c r="G9" s="3">
        <v>8</v>
      </c>
      <c r="H9" s="6">
        <v>914000</v>
      </c>
    </row>
    <row r="10" spans="1:8" ht="13.5">
      <c r="A10" s="3">
        <v>9</v>
      </c>
      <c r="B10" s="6">
        <v>1232000</v>
      </c>
      <c r="D10" s="3">
        <v>9</v>
      </c>
      <c r="E10" s="6">
        <v>1004000</v>
      </c>
      <c r="G10" s="3">
        <v>9</v>
      </c>
      <c r="H10" s="6">
        <v>992000</v>
      </c>
    </row>
    <row r="11" spans="1:8" ht="13.5">
      <c r="A11" s="3">
        <v>10</v>
      </c>
      <c r="B11" s="6">
        <v>1284000</v>
      </c>
      <c r="D11" s="3">
        <v>10</v>
      </c>
      <c r="E11" s="6">
        <v>1049000</v>
      </c>
      <c r="G11" s="3">
        <v>10</v>
      </c>
      <c r="H11" s="6">
        <v>1032000</v>
      </c>
    </row>
    <row r="12" spans="1:8" ht="13.5">
      <c r="A12" s="3">
        <v>11</v>
      </c>
      <c r="B12" s="6">
        <v>1372000</v>
      </c>
      <c r="D12" s="3">
        <v>11</v>
      </c>
      <c r="E12" s="6">
        <v>1123000</v>
      </c>
      <c r="G12" s="3">
        <v>11</v>
      </c>
      <c r="H12" s="6">
        <v>1074000</v>
      </c>
    </row>
    <row r="13" spans="1:8" ht="13.5">
      <c r="A13" s="3">
        <v>12</v>
      </c>
      <c r="B13" s="6">
        <v>1424000</v>
      </c>
      <c r="D13" s="3">
        <v>12</v>
      </c>
      <c r="E13" s="6">
        <v>1166000</v>
      </c>
      <c r="G13" s="3">
        <v>12</v>
      </c>
      <c r="H13" s="6">
        <v>1097000</v>
      </c>
    </row>
    <row r="14" spans="1:8" ht="13.5">
      <c r="A14" s="3">
        <v>13</v>
      </c>
      <c r="B14" s="6">
        <v>1474000</v>
      </c>
      <c r="D14" s="3">
        <v>13</v>
      </c>
      <c r="E14" s="6">
        <v>1208000</v>
      </c>
      <c r="G14" s="3">
        <v>13</v>
      </c>
      <c r="H14" s="6">
        <v>1128000</v>
      </c>
    </row>
    <row r="15" spans="1:8" ht="13.5">
      <c r="A15" s="3">
        <v>14</v>
      </c>
      <c r="B15" s="6">
        <v>1526000</v>
      </c>
      <c r="D15" s="3">
        <v>14</v>
      </c>
      <c r="E15" s="6">
        <v>1253000</v>
      </c>
      <c r="G15" s="3">
        <v>14</v>
      </c>
      <c r="H15" s="6">
        <v>1222000</v>
      </c>
    </row>
    <row r="16" spans="1:8" ht="13.5">
      <c r="A16" s="3">
        <v>15</v>
      </c>
      <c r="B16" s="6">
        <v>1576000</v>
      </c>
      <c r="D16" s="3">
        <v>15</v>
      </c>
      <c r="E16" s="6">
        <v>1295000</v>
      </c>
      <c r="G16" s="3">
        <v>15</v>
      </c>
      <c r="H16" s="6">
        <v>1272000</v>
      </c>
    </row>
    <row r="17" spans="1:8" ht="13.5">
      <c r="A17" s="3">
        <v>16</v>
      </c>
      <c r="B17" s="6">
        <v>1725000</v>
      </c>
      <c r="D17" s="3">
        <v>16</v>
      </c>
      <c r="E17" s="6">
        <v>1419000</v>
      </c>
      <c r="G17" s="3">
        <v>16</v>
      </c>
      <c r="H17" s="6">
        <v>1307000</v>
      </c>
    </row>
    <row r="18" spans="1:8" ht="13.5">
      <c r="A18" s="3">
        <v>17</v>
      </c>
      <c r="B18" s="6">
        <v>1776000</v>
      </c>
      <c r="D18" s="3">
        <v>17</v>
      </c>
      <c r="E18" s="6">
        <v>1464000</v>
      </c>
      <c r="G18" s="3">
        <v>17</v>
      </c>
      <c r="H18" s="6">
        <v>1344000</v>
      </c>
    </row>
    <row r="19" spans="1:8" ht="13.5">
      <c r="A19" s="3">
        <v>18</v>
      </c>
      <c r="B19" s="6">
        <v>1846000</v>
      </c>
      <c r="D19" s="3">
        <v>18</v>
      </c>
      <c r="E19" s="6">
        <v>1523000</v>
      </c>
      <c r="G19" s="4">
        <v>18</v>
      </c>
      <c r="H19" s="7">
        <v>1384000</v>
      </c>
    </row>
    <row r="20" spans="1:8" ht="13.5">
      <c r="A20" s="3">
        <v>19</v>
      </c>
      <c r="B20" s="6">
        <v>1888000</v>
      </c>
      <c r="D20" s="3">
        <v>19</v>
      </c>
      <c r="E20" s="6">
        <v>1558000</v>
      </c>
      <c r="G20" s="2">
        <v>19</v>
      </c>
      <c r="H20" s="5">
        <v>1476000</v>
      </c>
    </row>
    <row r="21" spans="1:8" ht="13.5">
      <c r="A21" s="4">
        <v>20</v>
      </c>
      <c r="B21" s="7">
        <v>1959000</v>
      </c>
      <c r="D21" s="4">
        <v>20</v>
      </c>
      <c r="E21" s="7">
        <v>1619000</v>
      </c>
      <c r="G21" s="3">
        <v>20</v>
      </c>
      <c r="H21" s="6">
        <v>1517000</v>
      </c>
    </row>
    <row r="22" spans="1:8" ht="13.5">
      <c r="A22" s="2">
        <v>21</v>
      </c>
      <c r="B22" s="5">
        <v>2072000</v>
      </c>
      <c r="D22" s="2">
        <v>21</v>
      </c>
      <c r="E22" s="5">
        <v>1713000</v>
      </c>
      <c r="G22" s="3">
        <v>21</v>
      </c>
      <c r="H22" s="6">
        <v>1580000</v>
      </c>
    </row>
    <row r="23" spans="1:8" ht="13.5">
      <c r="A23" s="3">
        <v>22</v>
      </c>
      <c r="B23" s="6">
        <v>2133000</v>
      </c>
      <c r="D23" s="3">
        <v>22</v>
      </c>
      <c r="E23" s="6">
        <v>1764000</v>
      </c>
      <c r="G23" s="3">
        <v>22</v>
      </c>
      <c r="H23" s="6">
        <v>1616000</v>
      </c>
    </row>
    <row r="24" spans="1:8" ht="13.5">
      <c r="A24" s="3">
        <v>23</v>
      </c>
      <c r="B24" s="6">
        <v>2188000</v>
      </c>
      <c r="D24" s="3">
        <v>23</v>
      </c>
      <c r="E24" s="6">
        <v>1813000</v>
      </c>
      <c r="G24" s="3">
        <v>23</v>
      </c>
      <c r="H24" s="6">
        <v>1656000</v>
      </c>
    </row>
    <row r="25" spans="1:8" ht="13.5">
      <c r="A25" s="3">
        <v>24</v>
      </c>
      <c r="B25" s="6">
        <v>2279000</v>
      </c>
      <c r="D25" s="3">
        <v>24</v>
      </c>
      <c r="E25" s="6">
        <v>1889000</v>
      </c>
      <c r="G25" s="3">
        <v>24</v>
      </c>
      <c r="H25" s="6">
        <v>1721000</v>
      </c>
    </row>
    <row r="26" spans="1:8" ht="13.5">
      <c r="A26" s="3">
        <v>25</v>
      </c>
      <c r="B26" s="6">
        <v>2342000</v>
      </c>
      <c r="D26" s="3">
        <v>25</v>
      </c>
      <c r="E26" s="6">
        <v>1941000</v>
      </c>
      <c r="G26" s="3">
        <v>25</v>
      </c>
      <c r="H26" s="6">
        <v>1797000</v>
      </c>
    </row>
    <row r="27" spans="1:8" ht="13.5">
      <c r="A27" s="3">
        <v>26</v>
      </c>
      <c r="B27" s="6">
        <v>2461000</v>
      </c>
      <c r="D27" s="3">
        <v>26</v>
      </c>
      <c r="E27" s="6">
        <v>2043000</v>
      </c>
      <c r="G27" s="3">
        <v>26</v>
      </c>
      <c r="H27" s="6">
        <v>1845000</v>
      </c>
    </row>
    <row r="28" spans="1:8" ht="13.5">
      <c r="A28" s="3">
        <v>27</v>
      </c>
      <c r="B28" s="6">
        <v>2549000</v>
      </c>
      <c r="D28" s="3">
        <v>27</v>
      </c>
      <c r="E28" s="6">
        <v>2117000</v>
      </c>
      <c r="G28" s="3">
        <v>27</v>
      </c>
      <c r="H28" s="6">
        <v>1895000</v>
      </c>
    </row>
    <row r="29" spans="1:8" ht="13.5">
      <c r="A29" s="3">
        <v>28</v>
      </c>
      <c r="B29" s="6">
        <v>2615000</v>
      </c>
      <c r="D29" s="3">
        <v>28</v>
      </c>
      <c r="E29" s="6">
        <v>2172000</v>
      </c>
      <c r="G29" s="3">
        <v>28</v>
      </c>
      <c r="H29" s="6">
        <v>1943000</v>
      </c>
    </row>
    <row r="30" spans="1:8" ht="13.5">
      <c r="A30" s="3">
        <v>29</v>
      </c>
      <c r="B30" s="6">
        <v>2679000</v>
      </c>
      <c r="D30" s="3">
        <v>29</v>
      </c>
      <c r="E30" s="6">
        <v>2226000</v>
      </c>
      <c r="G30" s="3">
        <v>29</v>
      </c>
      <c r="H30" s="6">
        <v>1989000</v>
      </c>
    </row>
    <row r="31" spans="1:8" ht="13.5">
      <c r="A31" s="3">
        <v>30</v>
      </c>
      <c r="B31" s="6">
        <v>2695000</v>
      </c>
      <c r="D31" s="3">
        <v>30</v>
      </c>
      <c r="E31" s="6">
        <v>2240000</v>
      </c>
      <c r="G31" s="3">
        <v>30</v>
      </c>
      <c r="H31" s="6">
        <v>2036000</v>
      </c>
    </row>
    <row r="32" spans="1:8" ht="13.5">
      <c r="A32" s="3">
        <v>31</v>
      </c>
      <c r="B32" s="6">
        <v>2719000</v>
      </c>
      <c r="D32" s="3">
        <v>31</v>
      </c>
      <c r="E32" s="6">
        <v>2260000</v>
      </c>
      <c r="G32" s="3">
        <v>31</v>
      </c>
      <c r="H32" s="6">
        <v>2083000</v>
      </c>
    </row>
    <row r="33" spans="1:8" ht="13.5">
      <c r="A33" s="3">
        <v>32</v>
      </c>
      <c r="B33" s="6">
        <v>2783000</v>
      </c>
      <c r="D33" s="3">
        <v>32</v>
      </c>
      <c r="E33" s="6">
        <v>2319000</v>
      </c>
      <c r="G33" s="3">
        <v>32</v>
      </c>
      <c r="H33" s="6">
        <v>2129000</v>
      </c>
    </row>
    <row r="34" spans="1:8" ht="13.5">
      <c r="A34" s="3">
        <v>33</v>
      </c>
      <c r="B34" s="6">
        <v>2843000</v>
      </c>
      <c r="D34" s="3">
        <v>33</v>
      </c>
      <c r="E34" s="6">
        <v>2364000</v>
      </c>
      <c r="G34" s="3">
        <v>33</v>
      </c>
      <c r="H34" s="6">
        <v>2176000</v>
      </c>
    </row>
    <row r="35" spans="1:8" ht="13.5">
      <c r="A35" s="3">
        <v>34</v>
      </c>
      <c r="B35" s="6">
        <v>2912000</v>
      </c>
      <c r="D35" s="3">
        <v>34</v>
      </c>
      <c r="E35" s="6">
        <v>2421000</v>
      </c>
      <c r="G35" s="3">
        <v>34</v>
      </c>
      <c r="H35" s="6">
        <v>2222000</v>
      </c>
    </row>
    <row r="36" spans="1:8" ht="13.5">
      <c r="A36" s="3">
        <v>35</v>
      </c>
      <c r="B36" s="6">
        <v>2973000</v>
      </c>
      <c r="D36" s="3">
        <v>35</v>
      </c>
      <c r="E36" s="6">
        <v>2472000</v>
      </c>
      <c r="G36" s="3">
        <v>35</v>
      </c>
      <c r="H36" s="6">
        <v>2269000</v>
      </c>
    </row>
    <row r="37" spans="1:5" ht="13.5">
      <c r="A37" s="3">
        <v>36</v>
      </c>
      <c r="B37" s="6">
        <v>3043000</v>
      </c>
      <c r="D37" s="3">
        <v>36</v>
      </c>
      <c r="E37" s="6">
        <v>2531000</v>
      </c>
    </row>
    <row r="38" spans="1:5" ht="13.5">
      <c r="A38" s="3">
        <v>37</v>
      </c>
      <c r="B38" s="6">
        <v>3070000</v>
      </c>
      <c r="D38" s="3">
        <v>37</v>
      </c>
      <c r="E38" s="6">
        <v>2553000</v>
      </c>
    </row>
    <row r="39" spans="1:5" ht="13.5">
      <c r="A39" s="3">
        <v>38</v>
      </c>
      <c r="B39" s="6">
        <v>3129000</v>
      </c>
      <c r="D39" s="3">
        <v>38</v>
      </c>
      <c r="E39" s="6">
        <v>2603000</v>
      </c>
    </row>
    <row r="40" spans="1:5" ht="13.5">
      <c r="A40" s="3">
        <v>39</v>
      </c>
      <c r="B40" s="6">
        <v>3178000</v>
      </c>
      <c r="D40" s="3">
        <v>39</v>
      </c>
      <c r="E40" s="6">
        <v>2643000</v>
      </c>
    </row>
    <row r="41" spans="1:5" ht="13.5">
      <c r="A41" s="4">
        <v>40</v>
      </c>
      <c r="B41" s="7">
        <v>3235000</v>
      </c>
      <c r="D41" s="4">
        <v>40</v>
      </c>
      <c r="E41" s="7">
        <v>2691000</v>
      </c>
    </row>
    <row r="43" spans="1:8" ht="13.5">
      <c r="A43" s="1" t="s">
        <v>0</v>
      </c>
      <c r="B43" s="1" t="s">
        <v>1</v>
      </c>
      <c r="D43" s="1" t="s">
        <v>0</v>
      </c>
      <c r="E43" s="1" t="s">
        <v>1</v>
      </c>
      <c r="G43" s="1" t="s">
        <v>0</v>
      </c>
      <c r="H43" s="1" t="s">
        <v>1</v>
      </c>
    </row>
    <row r="44" spans="1:8" ht="13.5">
      <c r="A44" s="2">
        <v>1</v>
      </c>
      <c r="B44" s="5">
        <f>ROUND(B2*1.04,-2)</f>
        <v>895400</v>
      </c>
      <c r="D44" s="2">
        <v>1</v>
      </c>
      <c r="E44" s="5">
        <f aca="true" t="shared" si="0" ref="E44:E83">ROUND(E2*1.04,-2)</f>
        <v>715500</v>
      </c>
      <c r="G44" s="2">
        <v>1</v>
      </c>
      <c r="H44" s="5">
        <f aca="true" t="shared" si="1" ref="H44:H78">ROUND(H2*1.04,-2)</f>
        <v>784200</v>
      </c>
    </row>
    <row r="45" spans="1:8" ht="13.5">
      <c r="A45" s="3">
        <v>2</v>
      </c>
      <c r="B45" s="6">
        <f aca="true" t="shared" si="2" ref="B45:B83">ROUND(B3*1.04,-2)</f>
        <v>941200</v>
      </c>
      <c r="D45" s="3">
        <v>2</v>
      </c>
      <c r="E45" s="6">
        <f t="shared" si="0"/>
        <v>756100</v>
      </c>
      <c r="G45" s="3">
        <v>2</v>
      </c>
      <c r="H45" s="6">
        <f t="shared" si="1"/>
        <v>807000</v>
      </c>
    </row>
    <row r="46" spans="1:8" ht="13.5">
      <c r="A46" s="3">
        <v>3</v>
      </c>
      <c r="B46" s="6">
        <f t="shared" si="2"/>
        <v>984900</v>
      </c>
      <c r="D46" s="3">
        <v>3</v>
      </c>
      <c r="E46" s="6">
        <f t="shared" si="0"/>
        <v>791400</v>
      </c>
      <c r="G46" s="3">
        <v>3</v>
      </c>
      <c r="H46" s="6">
        <f t="shared" si="1"/>
        <v>819500</v>
      </c>
    </row>
    <row r="47" spans="1:8" ht="13.5">
      <c r="A47" s="3">
        <v>4</v>
      </c>
      <c r="B47" s="6">
        <f t="shared" si="2"/>
        <v>1031700</v>
      </c>
      <c r="D47" s="3">
        <v>4</v>
      </c>
      <c r="E47" s="6">
        <f t="shared" si="0"/>
        <v>833000</v>
      </c>
      <c r="G47" s="3">
        <v>4</v>
      </c>
      <c r="H47" s="6">
        <f t="shared" si="1"/>
        <v>864200</v>
      </c>
    </row>
    <row r="48" spans="1:8" ht="13.5">
      <c r="A48" s="3">
        <v>5</v>
      </c>
      <c r="B48" s="6">
        <f t="shared" si="2"/>
        <v>1052500</v>
      </c>
      <c r="D48" s="3">
        <v>5</v>
      </c>
      <c r="E48" s="6">
        <f t="shared" si="0"/>
        <v>850700</v>
      </c>
      <c r="G48" s="3">
        <v>5</v>
      </c>
      <c r="H48" s="6">
        <f t="shared" si="1"/>
        <v>891300</v>
      </c>
    </row>
    <row r="49" spans="1:8" ht="13.5">
      <c r="A49" s="3">
        <v>6</v>
      </c>
      <c r="B49" s="6">
        <f t="shared" si="2"/>
        <v>1130500</v>
      </c>
      <c r="D49" s="3">
        <v>6</v>
      </c>
      <c r="E49" s="6">
        <f t="shared" si="0"/>
        <v>916200</v>
      </c>
      <c r="G49" s="3">
        <v>6</v>
      </c>
      <c r="H49" s="6">
        <f t="shared" si="1"/>
        <v>918300</v>
      </c>
    </row>
    <row r="50" spans="1:8" ht="13.5">
      <c r="A50" s="3">
        <v>7</v>
      </c>
      <c r="B50" s="6">
        <f t="shared" si="2"/>
        <v>1175200</v>
      </c>
      <c r="D50" s="3">
        <v>7</v>
      </c>
      <c r="E50" s="6">
        <f t="shared" si="0"/>
        <v>953700</v>
      </c>
      <c r="G50" s="3">
        <v>7</v>
      </c>
      <c r="H50" s="6">
        <f t="shared" si="1"/>
        <v>933900</v>
      </c>
    </row>
    <row r="51" spans="1:8" ht="13.5">
      <c r="A51" s="3">
        <v>8</v>
      </c>
      <c r="B51" s="6">
        <f t="shared" si="2"/>
        <v>1229300</v>
      </c>
      <c r="D51" s="3">
        <v>8</v>
      </c>
      <c r="E51" s="6">
        <f t="shared" si="0"/>
        <v>1000500</v>
      </c>
      <c r="G51" s="3">
        <v>8</v>
      </c>
      <c r="H51" s="6">
        <f t="shared" si="1"/>
        <v>950600</v>
      </c>
    </row>
    <row r="52" spans="1:8" ht="13.5">
      <c r="A52" s="3">
        <v>9</v>
      </c>
      <c r="B52" s="6">
        <f t="shared" si="2"/>
        <v>1281300</v>
      </c>
      <c r="D52" s="3">
        <v>9</v>
      </c>
      <c r="E52" s="6">
        <f t="shared" si="0"/>
        <v>1044200</v>
      </c>
      <c r="G52" s="3">
        <v>9</v>
      </c>
      <c r="H52" s="6">
        <f t="shared" si="1"/>
        <v>1031700</v>
      </c>
    </row>
    <row r="53" spans="1:8" ht="13.5">
      <c r="A53" s="3">
        <v>10</v>
      </c>
      <c r="B53" s="6">
        <f t="shared" si="2"/>
        <v>1335400</v>
      </c>
      <c r="D53" s="3">
        <v>10</v>
      </c>
      <c r="E53" s="6">
        <f t="shared" si="0"/>
        <v>1091000</v>
      </c>
      <c r="G53" s="3">
        <v>10</v>
      </c>
      <c r="H53" s="6">
        <f t="shared" si="1"/>
        <v>1073300</v>
      </c>
    </row>
    <row r="54" spans="1:8" ht="13.5">
      <c r="A54" s="3">
        <v>11</v>
      </c>
      <c r="B54" s="6">
        <f t="shared" si="2"/>
        <v>1426900</v>
      </c>
      <c r="D54" s="3">
        <v>11</v>
      </c>
      <c r="E54" s="6">
        <f t="shared" si="0"/>
        <v>1167900</v>
      </c>
      <c r="G54" s="3">
        <v>11</v>
      </c>
      <c r="H54" s="6">
        <f t="shared" si="1"/>
        <v>1117000</v>
      </c>
    </row>
    <row r="55" spans="1:8" ht="13.5">
      <c r="A55" s="3">
        <v>12</v>
      </c>
      <c r="B55" s="6">
        <f t="shared" si="2"/>
        <v>1481000</v>
      </c>
      <c r="D55" s="3">
        <v>12</v>
      </c>
      <c r="E55" s="6">
        <f t="shared" si="0"/>
        <v>1212600</v>
      </c>
      <c r="G55" s="3">
        <v>12</v>
      </c>
      <c r="H55" s="6">
        <f t="shared" si="1"/>
        <v>1140900</v>
      </c>
    </row>
    <row r="56" spans="1:8" ht="13.5">
      <c r="A56" s="3">
        <v>13</v>
      </c>
      <c r="B56" s="6">
        <f t="shared" si="2"/>
        <v>1533000</v>
      </c>
      <c r="D56" s="3">
        <v>13</v>
      </c>
      <c r="E56" s="6">
        <f t="shared" si="0"/>
        <v>1256300</v>
      </c>
      <c r="G56" s="3">
        <v>13</v>
      </c>
      <c r="H56" s="6">
        <f t="shared" si="1"/>
        <v>1173100</v>
      </c>
    </row>
    <row r="57" spans="1:8" ht="13.5">
      <c r="A57" s="3">
        <v>14</v>
      </c>
      <c r="B57" s="6">
        <f t="shared" si="2"/>
        <v>1587000</v>
      </c>
      <c r="D57" s="3">
        <v>14</v>
      </c>
      <c r="E57" s="6">
        <f t="shared" si="0"/>
        <v>1303100</v>
      </c>
      <c r="G57" s="3">
        <v>14</v>
      </c>
      <c r="H57" s="6">
        <f t="shared" si="1"/>
        <v>1270900</v>
      </c>
    </row>
    <row r="58" spans="1:8" ht="13.5">
      <c r="A58" s="3">
        <v>15</v>
      </c>
      <c r="B58" s="6">
        <f t="shared" si="2"/>
        <v>1639000</v>
      </c>
      <c r="D58" s="3">
        <v>15</v>
      </c>
      <c r="E58" s="6">
        <f t="shared" si="0"/>
        <v>1346800</v>
      </c>
      <c r="G58" s="3">
        <v>15</v>
      </c>
      <c r="H58" s="6">
        <f t="shared" si="1"/>
        <v>1322900</v>
      </c>
    </row>
    <row r="59" spans="1:8" ht="13.5">
      <c r="A59" s="3">
        <v>16</v>
      </c>
      <c r="B59" s="6">
        <f t="shared" si="2"/>
        <v>1794000</v>
      </c>
      <c r="D59" s="3">
        <v>16</v>
      </c>
      <c r="E59" s="6">
        <f t="shared" si="0"/>
        <v>1475800</v>
      </c>
      <c r="G59" s="3">
        <v>16</v>
      </c>
      <c r="H59" s="6">
        <f t="shared" si="1"/>
        <v>1359300</v>
      </c>
    </row>
    <row r="60" spans="1:8" ht="13.5">
      <c r="A60" s="3">
        <v>17</v>
      </c>
      <c r="B60" s="6">
        <f t="shared" si="2"/>
        <v>1847000</v>
      </c>
      <c r="D60" s="3">
        <v>17</v>
      </c>
      <c r="E60" s="6">
        <f t="shared" si="0"/>
        <v>1522600</v>
      </c>
      <c r="G60" s="3">
        <v>17</v>
      </c>
      <c r="H60" s="6">
        <f t="shared" si="1"/>
        <v>1397800</v>
      </c>
    </row>
    <row r="61" spans="1:8" ht="13.5">
      <c r="A61" s="3">
        <v>18</v>
      </c>
      <c r="B61" s="6">
        <f t="shared" si="2"/>
        <v>1919800</v>
      </c>
      <c r="D61" s="3">
        <v>18</v>
      </c>
      <c r="E61" s="6">
        <f t="shared" si="0"/>
        <v>1583900</v>
      </c>
      <c r="G61" s="4">
        <v>18</v>
      </c>
      <c r="H61" s="7">
        <f t="shared" si="1"/>
        <v>1439400</v>
      </c>
    </row>
    <row r="62" spans="1:8" ht="13.5">
      <c r="A62" s="3">
        <v>19</v>
      </c>
      <c r="B62" s="6">
        <f t="shared" si="2"/>
        <v>1963500</v>
      </c>
      <c r="D62" s="3">
        <v>19</v>
      </c>
      <c r="E62" s="6">
        <f t="shared" si="0"/>
        <v>1620300</v>
      </c>
      <c r="G62" s="2">
        <v>19</v>
      </c>
      <c r="H62" s="5">
        <f t="shared" si="1"/>
        <v>1535000</v>
      </c>
    </row>
    <row r="63" spans="1:8" ht="13.5">
      <c r="A63" s="4">
        <v>20</v>
      </c>
      <c r="B63" s="7">
        <f t="shared" si="2"/>
        <v>2037400</v>
      </c>
      <c r="D63" s="4">
        <v>20</v>
      </c>
      <c r="E63" s="7">
        <f t="shared" si="0"/>
        <v>1683800</v>
      </c>
      <c r="G63" s="3">
        <v>20</v>
      </c>
      <c r="H63" s="6">
        <f t="shared" si="1"/>
        <v>1577700</v>
      </c>
    </row>
    <row r="64" spans="1:8" ht="13.5">
      <c r="A64" s="2">
        <v>21</v>
      </c>
      <c r="B64" s="5">
        <f t="shared" si="2"/>
        <v>2154900</v>
      </c>
      <c r="D64" s="2">
        <v>21</v>
      </c>
      <c r="E64" s="5">
        <f t="shared" si="0"/>
        <v>1781500</v>
      </c>
      <c r="G64" s="3">
        <v>21</v>
      </c>
      <c r="H64" s="6">
        <f t="shared" si="1"/>
        <v>1643200</v>
      </c>
    </row>
    <row r="65" spans="1:8" ht="13.5">
      <c r="A65" s="3">
        <v>22</v>
      </c>
      <c r="B65" s="6">
        <f t="shared" si="2"/>
        <v>2218300</v>
      </c>
      <c r="D65" s="3">
        <v>22</v>
      </c>
      <c r="E65" s="6">
        <f t="shared" si="0"/>
        <v>1834600</v>
      </c>
      <c r="G65" s="3">
        <v>22</v>
      </c>
      <c r="H65" s="6">
        <f t="shared" si="1"/>
        <v>1680600</v>
      </c>
    </row>
    <row r="66" spans="1:8" ht="13.5">
      <c r="A66" s="3">
        <v>23</v>
      </c>
      <c r="B66" s="6">
        <f t="shared" si="2"/>
        <v>2275500</v>
      </c>
      <c r="D66" s="3">
        <v>23</v>
      </c>
      <c r="E66" s="6">
        <f t="shared" si="0"/>
        <v>1885500</v>
      </c>
      <c r="G66" s="3">
        <v>23</v>
      </c>
      <c r="H66" s="6">
        <f t="shared" si="1"/>
        <v>1722200</v>
      </c>
    </row>
    <row r="67" spans="1:8" ht="13.5">
      <c r="A67" s="3">
        <v>24</v>
      </c>
      <c r="B67" s="6">
        <f t="shared" si="2"/>
        <v>2370200</v>
      </c>
      <c r="D67" s="3">
        <v>24</v>
      </c>
      <c r="E67" s="6">
        <f t="shared" si="0"/>
        <v>1964600</v>
      </c>
      <c r="G67" s="3">
        <v>24</v>
      </c>
      <c r="H67" s="6">
        <f t="shared" si="1"/>
        <v>1789800</v>
      </c>
    </row>
    <row r="68" spans="1:8" ht="13.5">
      <c r="A68" s="3">
        <v>25</v>
      </c>
      <c r="B68" s="6">
        <f t="shared" si="2"/>
        <v>2435700</v>
      </c>
      <c r="D68" s="3">
        <v>25</v>
      </c>
      <c r="E68" s="6">
        <f t="shared" si="0"/>
        <v>2018600</v>
      </c>
      <c r="G68" s="3">
        <v>25</v>
      </c>
      <c r="H68" s="6">
        <f t="shared" si="1"/>
        <v>1868900</v>
      </c>
    </row>
    <row r="69" spans="1:8" ht="13.5">
      <c r="A69" s="3">
        <v>26</v>
      </c>
      <c r="B69" s="6">
        <f t="shared" si="2"/>
        <v>2559400</v>
      </c>
      <c r="D69" s="3">
        <v>26</v>
      </c>
      <c r="E69" s="6">
        <f t="shared" si="0"/>
        <v>2124700</v>
      </c>
      <c r="G69" s="3">
        <v>26</v>
      </c>
      <c r="H69" s="6">
        <f t="shared" si="1"/>
        <v>1918800</v>
      </c>
    </row>
    <row r="70" spans="1:8" ht="13.5">
      <c r="A70" s="3">
        <v>27</v>
      </c>
      <c r="B70" s="6">
        <f t="shared" si="2"/>
        <v>2651000</v>
      </c>
      <c r="D70" s="3">
        <v>27</v>
      </c>
      <c r="E70" s="6">
        <f t="shared" si="0"/>
        <v>2201700</v>
      </c>
      <c r="G70" s="3">
        <v>27</v>
      </c>
      <c r="H70" s="6">
        <f t="shared" si="1"/>
        <v>1970800</v>
      </c>
    </row>
    <row r="71" spans="1:8" ht="13.5">
      <c r="A71" s="3">
        <v>28</v>
      </c>
      <c r="B71" s="6">
        <f t="shared" si="2"/>
        <v>2719600</v>
      </c>
      <c r="D71" s="3">
        <v>28</v>
      </c>
      <c r="E71" s="6">
        <f t="shared" si="0"/>
        <v>2258900</v>
      </c>
      <c r="G71" s="3">
        <v>28</v>
      </c>
      <c r="H71" s="6">
        <f t="shared" si="1"/>
        <v>2020700</v>
      </c>
    </row>
    <row r="72" spans="1:8" ht="13.5">
      <c r="A72" s="3">
        <v>29</v>
      </c>
      <c r="B72" s="6">
        <f t="shared" si="2"/>
        <v>2786200</v>
      </c>
      <c r="D72" s="3">
        <v>29</v>
      </c>
      <c r="E72" s="6">
        <f t="shared" si="0"/>
        <v>2315000</v>
      </c>
      <c r="G72" s="3">
        <v>29</v>
      </c>
      <c r="H72" s="6">
        <f t="shared" si="1"/>
        <v>2068600</v>
      </c>
    </row>
    <row r="73" spans="1:8" ht="13.5">
      <c r="A73" s="3">
        <v>30</v>
      </c>
      <c r="B73" s="6">
        <f t="shared" si="2"/>
        <v>2802800</v>
      </c>
      <c r="D73" s="3">
        <v>30</v>
      </c>
      <c r="E73" s="6">
        <f t="shared" si="0"/>
        <v>2329600</v>
      </c>
      <c r="G73" s="3">
        <v>30</v>
      </c>
      <c r="H73" s="6">
        <f t="shared" si="1"/>
        <v>2117400</v>
      </c>
    </row>
    <row r="74" spans="1:8" ht="13.5">
      <c r="A74" s="3">
        <v>31</v>
      </c>
      <c r="B74" s="6">
        <f t="shared" si="2"/>
        <v>2827800</v>
      </c>
      <c r="D74" s="3">
        <v>31</v>
      </c>
      <c r="E74" s="6">
        <f t="shared" si="0"/>
        <v>2350400</v>
      </c>
      <c r="G74" s="3">
        <v>31</v>
      </c>
      <c r="H74" s="6">
        <f t="shared" si="1"/>
        <v>2166300</v>
      </c>
    </row>
    <row r="75" spans="1:8" ht="13.5">
      <c r="A75" s="3">
        <v>32</v>
      </c>
      <c r="B75" s="6">
        <f t="shared" si="2"/>
        <v>2894300</v>
      </c>
      <c r="D75" s="3">
        <v>32</v>
      </c>
      <c r="E75" s="6">
        <f t="shared" si="0"/>
        <v>2411800</v>
      </c>
      <c r="G75" s="3">
        <v>32</v>
      </c>
      <c r="H75" s="6">
        <f t="shared" si="1"/>
        <v>2214200</v>
      </c>
    </row>
    <row r="76" spans="1:8" ht="13.5">
      <c r="A76" s="3">
        <v>33</v>
      </c>
      <c r="B76" s="6">
        <f t="shared" si="2"/>
        <v>2956700</v>
      </c>
      <c r="D76" s="3">
        <v>33</v>
      </c>
      <c r="E76" s="6">
        <f t="shared" si="0"/>
        <v>2458600</v>
      </c>
      <c r="G76" s="3">
        <v>33</v>
      </c>
      <c r="H76" s="6">
        <f t="shared" si="1"/>
        <v>2263000</v>
      </c>
    </row>
    <row r="77" spans="1:8" ht="13.5">
      <c r="A77" s="3">
        <v>34</v>
      </c>
      <c r="B77" s="6">
        <f t="shared" si="2"/>
        <v>3028500</v>
      </c>
      <c r="D77" s="3">
        <v>34</v>
      </c>
      <c r="E77" s="6">
        <f t="shared" si="0"/>
        <v>2517800</v>
      </c>
      <c r="G77" s="3">
        <v>34</v>
      </c>
      <c r="H77" s="6">
        <f t="shared" si="1"/>
        <v>2310900</v>
      </c>
    </row>
    <row r="78" spans="1:8" ht="13.5">
      <c r="A78" s="3">
        <v>35</v>
      </c>
      <c r="B78" s="6">
        <f t="shared" si="2"/>
        <v>3091900</v>
      </c>
      <c r="D78" s="3">
        <v>35</v>
      </c>
      <c r="E78" s="6">
        <f t="shared" si="0"/>
        <v>2570900</v>
      </c>
      <c r="G78" s="3">
        <v>35</v>
      </c>
      <c r="H78" s="6">
        <f t="shared" si="1"/>
        <v>2359800</v>
      </c>
    </row>
    <row r="79" spans="1:5" ht="13.5">
      <c r="A79" s="3">
        <v>36</v>
      </c>
      <c r="B79" s="6">
        <f t="shared" si="2"/>
        <v>3164700</v>
      </c>
      <c r="D79" s="3">
        <v>36</v>
      </c>
      <c r="E79" s="6">
        <f t="shared" si="0"/>
        <v>2632200</v>
      </c>
    </row>
    <row r="80" spans="1:5" ht="13.5">
      <c r="A80" s="3">
        <v>37</v>
      </c>
      <c r="B80" s="6">
        <f t="shared" si="2"/>
        <v>3192800</v>
      </c>
      <c r="D80" s="3">
        <v>37</v>
      </c>
      <c r="E80" s="6">
        <f t="shared" si="0"/>
        <v>2655100</v>
      </c>
    </row>
    <row r="81" spans="1:5" ht="13.5">
      <c r="A81" s="3">
        <v>38</v>
      </c>
      <c r="B81" s="6">
        <f t="shared" si="2"/>
        <v>3254200</v>
      </c>
      <c r="D81" s="3">
        <v>38</v>
      </c>
      <c r="E81" s="6">
        <f t="shared" si="0"/>
        <v>2707100</v>
      </c>
    </row>
    <row r="82" spans="1:5" ht="13.5">
      <c r="A82" s="3">
        <v>39</v>
      </c>
      <c r="B82" s="6">
        <f t="shared" si="2"/>
        <v>3305100</v>
      </c>
      <c r="D82" s="3">
        <v>39</v>
      </c>
      <c r="E82" s="6">
        <f t="shared" si="0"/>
        <v>2748700</v>
      </c>
    </row>
    <row r="83" spans="1:5" ht="13.5">
      <c r="A83" s="4">
        <v>40</v>
      </c>
      <c r="B83" s="7">
        <f t="shared" si="2"/>
        <v>3364400</v>
      </c>
      <c r="D83" s="4">
        <v>40</v>
      </c>
      <c r="E83" s="7">
        <f t="shared" si="0"/>
        <v>2798600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7"/>
  <sheetViews>
    <sheetView showGridLines="0" workbookViewId="0" topLeftCell="A16">
      <selection activeCell="A43" sqref="A43:A83"/>
    </sheetView>
  </sheetViews>
  <sheetFormatPr defaultColWidth="8.88671875" defaultRowHeight="13.5"/>
  <cols>
    <col min="1" max="1" width="7.77734375" style="0" customWidth="1"/>
    <col min="3" max="3" width="4.77734375" style="0" customWidth="1"/>
    <col min="4" max="4" width="6.6640625" style="0" bestFit="1" customWidth="1"/>
    <col min="6" max="6" width="4.5546875" style="0" customWidth="1"/>
    <col min="7" max="7" width="3.99609375" style="0" bestFit="1" customWidth="1"/>
  </cols>
  <sheetData>
    <row r="1" spans="1:8" ht="13.5" customHeight="1">
      <c r="A1" s="13" t="s">
        <v>47</v>
      </c>
      <c r="B1" s="1" t="s">
        <v>1</v>
      </c>
      <c r="D1" s="1" t="s">
        <v>46</v>
      </c>
      <c r="E1" s="1" t="s">
        <v>1</v>
      </c>
      <c r="F1" s="1"/>
      <c r="G1" s="1" t="s">
        <v>2</v>
      </c>
      <c r="H1" s="1" t="s">
        <v>1</v>
      </c>
    </row>
    <row r="2" spans="1:8" ht="13.5">
      <c r="A2" s="3">
        <v>51</v>
      </c>
      <c r="B2" s="8">
        <v>518000</v>
      </c>
      <c r="D2" s="3">
        <v>51</v>
      </c>
      <c r="E2" s="10">
        <v>420000</v>
      </c>
      <c r="F2" s="10"/>
      <c r="G2" s="2">
        <v>1</v>
      </c>
      <c r="H2" s="5">
        <v>415000</v>
      </c>
    </row>
    <row r="3" spans="1:8" ht="13.5">
      <c r="A3" s="3">
        <v>52</v>
      </c>
      <c r="B3" s="8">
        <v>552000</v>
      </c>
      <c r="D3" s="3">
        <v>52</v>
      </c>
      <c r="E3" s="8">
        <v>448000</v>
      </c>
      <c r="F3" s="8"/>
      <c r="G3" s="3">
        <v>2</v>
      </c>
      <c r="H3" s="6">
        <v>439000</v>
      </c>
    </row>
    <row r="4" spans="1:8" ht="13.5">
      <c r="A4" s="3">
        <v>53</v>
      </c>
      <c r="B4" s="8">
        <v>568000</v>
      </c>
      <c r="D4" s="3">
        <v>53</v>
      </c>
      <c r="E4" s="8">
        <v>461000</v>
      </c>
      <c r="F4" s="8"/>
      <c r="G4" s="3">
        <v>3</v>
      </c>
      <c r="H4" s="6">
        <v>470000</v>
      </c>
    </row>
    <row r="5" spans="1:8" ht="13.5">
      <c r="A5" s="3">
        <v>54</v>
      </c>
      <c r="B5" s="8">
        <v>597000</v>
      </c>
      <c r="D5" s="3">
        <v>54</v>
      </c>
      <c r="E5" s="8">
        <v>484000</v>
      </c>
      <c r="F5" s="8"/>
      <c r="G5" s="3">
        <v>4</v>
      </c>
      <c r="H5" s="6">
        <v>489000</v>
      </c>
    </row>
    <row r="6" spans="1:8" ht="13.5">
      <c r="A6" s="11">
        <v>55</v>
      </c>
      <c r="B6" s="8">
        <v>627000</v>
      </c>
      <c r="D6" s="11">
        <v>55</v>
      </c>
      <c r="E6" s="8">
        <v>508000</v>
      </c>
      <c r="F6" s="8"/>
      <c r="G6" s="3">
        <v>5</v>
      </c>
      <c r="H6" s="6">
        <v>502000</v>
      </c>
    </row>
    <row r="7" spans="1:8" ht="13.5">
      <c r="A7" s="11">
        <v>56</v>
      </c>
      <c r="B7" s="8">
        <v>679000</v>
      </c>
      <c r="D7" s="11">
        <v>56</v>
      </c>
      <c r="E7" s="8">
        <v>550000</v>
      </c>
      <c r="F7" s="8"/>
      <c r="G7" s="4">
        <v>6</v>
      </c>
      <c r="H7" s="7">
        <v>516000</v>
      </c>
    </row>
    <row r="8" spans="1:6" ht="13.5">
      <c r="A8" s="11">
        <v>57</v>
      </c>
      <c r="B8" s="8">
        <v>724000</v>
      </c>
      <c r="D8" s="11">
        <v>57</v>
      </c>
      <c r="E8" s="8">
        <v>587000</v>
      </c>
      <c r="F8" s="12"/>
    </row>
    <row r="9" spans="1:6" ht="13.5">
      <c r="A9" s="11">
        <v>58</v>
      </c>
      <c r="B9" s="8">
        <v>778000</v>
      </c>
      <c r="D9" s="11">
        <v>58</v>
      </c>
      <c r="E9" s="8">
        <v>631000</v>
      </c>
      <c r="F9" s="12"/>
    </row>
    <row r="10" spans="1:6" ht="13.5">
      <c r="A10" s="11">
        <v>59</v>
      </c>
      <c r="B10" s="8">
        <v>849000</v>
      </c>
      <c r="D10" s="11">
        <v>59</v>
      </c>
      <c r="E10" s="8">
        <v>688000</v>
      </c>
      <c r="F10" s="12"/>
    </row>
    <row r="11" spans="1:6" ht="13.5">
      <c r="A11" s="11" t="s">
        <v>13</v>
      </c>
      <c r="B11" s="8">
        <v>1019000</v>
      </c>
      <c r="D11" s="11" t="s">
        <v>13</v>
      </c>
      <c r="E11" s="8">
        <v>826000</v>
      </c>
      <c r="F11" s="12"/>
    </row>
    <row r="12" spans="1:6" ht="13.5">
      <c r="A12" s="11" t="s">
        <v>14</v>
      </c>
      <c r="B12" s="8">
        <v>1095000</v>
      </c>
      <c r="D12" s="11" t="s">
        <v>14</v>
      </c>
      <c r="E12" s="8">
        <v>887000</v>
      </c>
      <c r="F12" s="12"/>
    </row>
    <row r="13" spans="1:6" ht="13.5">
      <c r="A13" s="11" t="s">
        <v>15</v>
      </c>
      <c r="B13" s="8">
        <v>1145000</v>
      </c>
      <c r="D13" s="11" t="s">
        <v>15</v>
      </c>
      <c r="E13" s="8">
        <v>928000</v>
      </c>
      <c r="F13" s="12"/>
    </row>
    <row r="14" spans="1:6" ht="13.5">
      <c r="A14" s="11" t="s">
        <v>16</v>
      </c>
      <c r="B14" s="8">
        <v>1150000</v>
      </c>
      <c r="D14" s="11" t="s">
        <v>16</v>
      </c>
      <c r="E14" s="8">
        <v>940000</v>
      </c>
      <c r="F14" s="12"/>
    </row>
    <row r="15" spans="1:6" ht="13.5">
      <c r="A15" s="3" t="s">
        <v>5</v>
      </c>
      <c r="B15" s="8">
        <v>568000</v>
      </c>
      <c r="D15" s="3" t="s">
        <v>5</v>
      </c>
      <c r="E15" s="8">
        <v>461000</v>
      </c>
      <c r="F15" s="12"/>
    </row>
    <row r="16" spans="1:6" ht="13.5">
      <c r="A16" s="3" t="s">
        <v>4</v>
      </c>
      <c r="B16" s="8">
        <v>597000</v>
      </c>
      <c r="D16" s="3" t="s">
        <v>4</v>
      </c>
      <c r="E16" s="8">
        <v>484000</v>
      </c>
      <c r="F16" s="12"/>
    </row>
    <row r="17" spans="1:6" ht="13.5">
      <c r="A17" s="3" t="s">
        <v>3</v>
      </c>
      <c r="B17" s="8">
        <v>627000</v>
      </c>
      <c r="D17" s="3" t="s">
        <v>3</v>
      </c>
      <c r="E17" s="8">
        <v>508000</v>
      </c>
      <c r="F17" s="12"/>
    </row>
    <row r="18" spans="1:6" ht="13.5">
      <c r="A18" s="3" t="s">
        <v>6</v>
      </c>
      <c r="B18" s="8">
        <v>627000</v>
      </c>
      <c r="D18" s="3" t="s">
        <v>6</v>
      </c>
      <c r="E18" s="8">
        <v>508000</v>
      </c>
      <c r="F18" s="12"/>
    </row>
    <row r="19" spans="1:6" ht="13.5">
      <c r="A19" s="3" t="s">
        <v>7</v>
      </c>
      <c r="B19" s="8">
        <v>679000</v>
      </c>
      <c r="D19" s="3" t="s">
        <v>7</v>
      </c>
      <c r="E19" s="8">
        <v>550000</v>
      </c>
      <c r="F19" s="12"/>
    </row>
    <row r="20" spans="1:6" ht="13.5">
      <c r="A20" s="3" t="s">
        <v>8</v>
      </c>
      <c r="B20" s="8">
        <v>724000</v>
      </c>
      <c r="D20" s="3" t="s">
        <v>8</v>
      </c>
      <c r="E20" s="8">
        <v>587000</v>
      </c>
      <c r="F20" s="12"/>
    </row>
    <row r="21" spans="1:6" ht="13.5">
      <c r="A21" s="3" t="s">
        <v>9</v>
      </c>
      <c r="B21" s="8">
        <v>778000</v>
      </c>
      <c r="D21" s="3" t="s">
        <v>9</v>
      </c>
      <c r="E21" s="8">
        <v>631000</v>
      </c>
      <c r="F21" s="12"/>
    </row>
    <row r="22" spans="1:6" ht="13.5">
      <c r="A22" s="3" t="s">
        <v>11</v>
      </c>
      <c r="B22" s="8">
        <v>849000</v>
      </c>
      <c r="D22" s="3" t="s">
        <v>11</v>
      </c>
      <c r="E22" s="8">
        <v>688000</v>
      </c>
      <c r="F22" s="12"/>
    </row>
    <row r="23" spans="1:6" ht="13.5">
      <c r="A23" s="4" t="s">
        <v>12</v>
      </c>
      <c r="B23" s="9">
        <v>931000</v>
      </c>
      <c r="D23" s="4" t="s">
        <v>12</v>
      </c>
      <c r="E23" s="9">
        <v>755000</v>
      </c>
      <c r="F23" s="12"/>
    </row>
    <row r="24" ht="13.5" customHeight="1"/>
    <row r="25" spans="1:8" ht="22.5">
      <c r="A25" s="1" t="s">
        <v>46</v>
      </c>
      <c r="B25" s="1" t="s">
        <v>1</v>
      </c>
      <c r="D25" s="1" t="s">
        <v>46</v>
      </c>
      <c r="E25" s="1" t="s">
        <v>1</v>
      </c>
      <c r="F25" s="1"/>
      <c r="G25" s="1" t="s">
        <v>2</v>
      </c>
      <c r="H25" s="1" t="s">
        <v>1</v>
      </c>
    </row>
    <row r="26" spans="1:8" ht="13.5">
      <c r="A26" s="3">
        <v>51</v>
      </c>
      <c r="B26" s="8">
        <f>ROUND(B2*1.04,-2)</f>
        <v>538700</v>
      </c>
      <c r="D26" s="3">
        <v>51</v>
      </c>
      <c r="E26" s="10">
        <f aca="true" t="shared" si="0" ref="E26:E47">ROUND(E2*1.04,-2)</f>
        <v>436800</v>
      </c>
      <c r="F26" s="10"/>
      <c r="G26" s="2">
        <v>1</v>
      </c>
      <c r="H26" s="5">
        <f aca="true" t="shared" si="1" ref="H26:H31">ROUND(H2*1.04,-2)</f>
        <v>431600</v>
      </c>
    </row>
    <row r="27" spans="1:8" ht="13.5">
      <c r="A27" s="3">
        <v>52</v>
      </c>
      <c r="B27" s="8">
        <f aca="true" t="shared" si="2" ref="B27:B47">ROUND(B3*1.04,-2)</f>
        <v>574100</v>
      </c>
      <c r="D27" s="3">
        <v>52</v>
      </c>
      <c r="E27" s="8">
        <f t="shared" si="0"/>
        <v>465900</v>
      </c>
      <c r="F27" s="8"/>
      <c r="G27" s="3">
        <v>2</v>
      </c>
      <c r="H27" s="6">
        <f t="shared" si="1"/>
        <v>456600</v>
      </c>
    </row>
    <row r="28" spans="1:8" ht="13.5">
      <c r="A28" s="3">
        <v>53</v>
      </c>
      <c r="B28" s="8">
        <f t="shared" si="2"/>
        <v>590700</v>
      </c>
      <c r="D28" s="3">
        <v>53</v>
      </c>
      <c r="E28" s="8">
        <f t="shared" si="0"/>
        <v>479400</v>
      </c>
      <c r="F28" s="8"/>
      <c r="G28" s="3">
        <v>3</v>
      </c>
      <c r="H28" s="6">
        <f t="shared" si="1"/>
        <v>488800</v>
      </c>
    </row>
    <row r="29" spans="1:8" ht="13.5">
      <c r="A29" s="3">
        <v>54</v>
      </c>
      <c r="B29" s="8">
        <f t="shared" si="2"/>
        <v>620900</v>
      </c>
      <c r="D29" s="3">
        <v>54</v>
      </c>
      <c r="E29" s="8">
        <f t="shared" si="0"/>
        <v>503400</v>
      </c>
      <c r="F29" s="8"/>
      <c r="G29" s="3">
        <v>4</v>
      </c>
      <c r="H29" s="6">
        <f t="shared" si="1"/>
        <v>508600</v>
      </c>
    </row>
    <row r="30" spans="1:8" ht="13.5">
      <c r="A30" s="11">
        <v>55</v>
      </c>
      <c r="B30" s="8">
        <f t="shared" si="2"/>
        <v>652100</v>
      </c>
      <c r="D30" s="11">
        <v>55</v>
      </c>
      <c r="E30" s="8">
        <f t="shared" si="0"/>
        <v>528300</v>
      </c>
      <c r="F30" s="8"/>
      <c r="G30" s="3">
        <v>5</v>
      </c>
      <c r="H30" s="6">
        <f t="shared" si="1"/>
        <v>522100</v>
      </c>
    </row>
    <row r="31" spans="1:8" ht="13.5">
      <c r="A31" s="11">
        <v>56</v>
      </c>
      <c r="B31" s="8">
        <f t="shared" si="2"/>
        <v>706200</v>
      </c>
      <c r="D31" s="11">
        <v>56</v>
      </c>
      <c r="E31" s="8">
        <f t="shared" si="0"/>
        <v>572000</v>
      </c>
      <c r="F31" s="8"/>
      <c r="G31" s="4">
        <v>6</v>
      </c>
      <c r="H31" s="7">
        <f t="shared" si="1"/>
        <v>536600</v>
      </c>
    </row>
    <row r="32" spans="1:6" ht="13.5">
      <c r="A32" s="11">
        <v>57</v>
      </c>
      <c r="B32" s="8">
        <f t="shared" si="2"/>
        <v>753000</v>
      </c>
      <c r="D32" s="11">
        <v>57</v>
      </c>
      <c r="E32" s="8">
        <f t="shared" si="0"/>
        <v>610500</v>
      </c>
      <c r="F32" s="12"/>
    </row>
    <row r="33" spans="1:6" ht="13.5">
      <c r="A33" s="11">
        <v>58</v>
      </c>
      <c r="B33" s="8">
        <f t="shared" si="2"/>
        <v>809100</v>
      </c>
      <c r="D33" s="11">
        <v>58</v>
      </c>
      <c r="E33" s="8">
        <f t="shared" si="0"/>
        <v>656200</v>
      </c>
      <c r="F33" s="12"/>
    </row>
    <row r="34" spans="1:6" ht="13.5">
      <c r="A34" s="11">
        <v>59</v>
      </c>
      <c r="B34" s="8">
        <f t="shared" si="2"/>
        <v>883000</v>
      </c>
      <c r="D34" s="11">
        <v>59</v>
      </c>
      <c r="E34" s="8">
        <f t="shared" si="0"/>
        <v>715500</v>
      </c>
      <c r="F34" s="12"/>
    </row>
    <row r="35" spans="1:6" ht="13.5">
      <c r="A35" s="11" t="s">
        <v>13</v>
      </c>
      <c r="B35" s="8">
        <f t="shared" si="2"/>
        <v>1059800</v>
      </c>
      <c r="D35" s="11" t="s">
        <v>13</v>
      </c>
      <c r="E35" s="8">
        <f t="shared" si="0"/>
        <v>859000</v>
      </c>
      <c r="F35" s="12"/>
    </row>
    <row r="36" spans="1:6" ht="13.5">
      <c r="A36" s="11" t="s">
        <v>14</v>
      </c>
      <c r="B36" s="8">
        <f t="shared" si="2"/>
        <v>1138800</v>
      </c>
      <c r="D36" s="11" t="s">
        <v>14</v>
      </c>
      <c r="E36" s="8">
        <f t="shared" si="0"/>
        <v>922500</v>
      </c>
      <c r="F36" s="12"/>
    </row>
    <row r="37" spans="1:6" ht="13.5">
      <c r="A37" s="11" t="s">
        <v>15</v>
      </c>
      <c r="B37" s="8">
        <f t="shared" si="2"/>
        <v>1190800</v>
      </c>
      <c r="D37" s="11" t="s">
        <v>15</v>
      </c>
      <c r="E37" s="8">
        <f t="shared" si="0"/>
        <v>965100</v>
      </c>
      <c r="F37" s="12"/>
    </row>
    <row r="38" spans="1:6" ht="13.5">
      <c r="A38" s="11" t="s">
        <v>16</v>
      </c>
      <c r="B38" s="8">
        <f t="shared" si="2"/>
        <v>1196000</v>
      </c>
      <c r="D38" s="11" t="s">
        <v>16</v>
      </c>
      <c r="E38" s="8">
        <f t="shared" si="0"/>
        <v>977600</v>
      </c>
      <c r="F38" s="12"/>
    </row>
    <row r="39" spans="1:6" ht="13.5">
      <c r="A39" s="3" t="s">
        <v>5</v>
      </c>
      <c r="B39" s="8">
        <f t="shared" si="2"/>
        <v>590700</v>
      </c>
      <c r="D39" s="3" t="s">
        <v>5</v>
      </c>
      <c r="E39" s="8">
        <f t="shared" si="0"/>
        <v>479400</v>
      </c>
      <c r="F39" s="12"/>
    </row>
    <row r="40" spans="1:6" ht="13.5">
      <c r="A40" s="3" t="s">
        <v>4</v>
      </c>
      <c r="B40" s="8">
        <f t="shared" si="2"/>
        <v>620900</v>
      </c>
      <c r="D40" s="3" t="s">
        <v>4</v>
      </c>
      <c r="E40" s="8">
        <f t="shared" si="0"/>
        <v>503400</v>
      </c>
      <c r="F40" s="12"/>
    </row>
    <row r="41" spans="1:6" ht="13.5">
      <c r="A41" s="3" t="s">
        <v>3</v>
      </c>
      <c r="B41" s="8">
        <f t="shared" si="2"/>
        <v>652100</v>
      </c>
      <c r="D41" s="3" t="s">
        <v>3</v>
      </c>
      <c r="E41" s="8">
        <f t="shared" si="0"/>
        <v>528300</v>
      </c>
      <c r="F41" s="12"/>
    </row>
    <row r="42" spans="1:6" ht="13.5">
      <c r="A42" s="3" t="s">
        <v>6</v>
      </c>
      <c r="B42" s="8">
        <f t="shared" si="2"/>
        <v>652100</v>
      </c>
      <c r="D42" s="3" t="s">
        <v>6</v>
      </c>
      <c r="E42" s="8">
        <f t="shared" si="0"/>
        <v>528300</v>
      </c>
      <c r="F42" s="12"/>
    </row>
    <row r="43" spans="1:6" ht="13.5">
      <c r="A43" s="3" t="s">
        <v>7</v>
      </c>
      <c r="B43" s="8">
        <f t="shared" si="2"/>
        <v>706200</v>
      </c>
      <c r="D43" s="3" t="s">
        <v>7</v>
      </c>
      <c r="E43" s="8">
        <f t="shared" si="0"/>
        <v>572000</v>
      </c>
      <c r="F43" s="12"/>
    </row>
    <row r="44" spans="1:6" ht="13.5">
      <c r="A44" s="3" t="s">
        <v>8</v>
      </c>
      <c r="B44" s="8">
        <f t="shared" si="2"/>
        <v>753000</v>
      </c>
      <c r="D44" s="3" t="s">
        <v>8</v>
      </c>
      <c r="E44" s="8">
        <f t="shared" si="0"/>
        <v>610500</v>
      </c>
      <c r="F44" s="12"/>
    </row>
    <row r="45" spans="1:6" ht="13.5">
      <c r="A45" s="3" t="s">
        <v>9</v>
      </c>
      <c r="B45" s="8">
        <f t="shared" si="2"/>
        <v>809100</v>
      </c>
      <c r="D45" s="3" t="s">
        <v>9</v>
      </c>
      <c r="E45" s="8">
        <f t="shared" si="0"/>
        <v>656200</v>
      </c>
      <c r="F45" s="12"/>
    </row>
    <row r="46" spans="1:6" ht="13.5">
      <c r="A46" s="3" t="s">
        <v>11</v>
      </c>
      <c r="B46" s="8">
        <f t="shared" si="2"/>
        <v>883000</v>
      </c>
      <c r="D46" s="3" t="s">
        <v>11</v>
      </c>
      <c r="E46" s="8">
        <f t="shared" si="0"/>
        <v>715500</v>
      </c>
      <c r="F46" s="12"/>
    </row>
    <row r="47" spans="1:6" ht="13.5">
      <c r="A47" s="4" t="s">
        <v>12</v>
      </c>
      <c r="B47" s="9">
        <f t="shared" si="2"/>
        <v>968200</v>
      </c>
      <c r="D47" s="4" t="s">
        <v>12</v>
      </c>
      <c r="E47" s="9">
        <f t="shared" si="0"/>
        <v>785200</v>
      </c>
      <c r="F47" s="12"/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187"/>
  <sheetViews>
    <sheetView showGridLines="0" tabSelected="1" workbookViewId="0" topLeftCell="A2">
      <selection activeCell="F3" sqref="F3"/>
    </sheetView>
  </sheetViews>
  <sheetFormatPr defaultColWidth="8.88671875" defaultRowHeight="13.5"/>
  <cols>
    <col min="1" max="1" width="2.10546875" style="16" customWidth="1"/>
    <col min="2" max="2" width="10.10546875" style="14" customWidth="1"/>
    <col min="3" max="3" width="11.4453125" style="16" bestFit="1" customWidth="1"/>
    <col min="4" max="4" width="8.10546875" style="16" hidden="1" customWidth="1"/>
    <col min="5" max="5" width="10.6640625" style="16" customWidth="1"/>
    <col min="6" max="6" width="11.5546875" style="16" customWidth="1"/>
    <col min="7" max="7" width="9.99609375" style="16" hidden="1" customWidth="1"/>
    <col min="8" max="8" width="9.99609375" style="16" bestFit="1" customWidth="1"/>
    <col min="9" max="9" width="12.3359375" style="16" customWidth="1"/>
    <col min="10" max="10" width="7.10546875" style="16" bestFit="1" customWidth="1"/>
    <col min="11" max="11" width="8.5546875" style="16" bestFit="1" customWidth="1"/>
    <col min="12" max="12" width="11.21484375" style="16" bestFit="1" customWidth="1"/>
    <col min="13" max="13" width="9.99609375" style="16" bestFit="1" customWidth="1"/>
    <col min="14" max="14" width="11.5546875" style="47" bestFit="1" customWidth="1"/>
    <col min="15" max="18" width="8.88671875" style="47" customWidth="1"/>
    <col min="19" max="16384" width="8.88671875" style="16" customWidth="1"/>
  </cols>
  <sheetData>
    <row r="1" spans="2:16" ht="23.25" customHeight="1">
      <c r="B1" s="16"/>
      <c r="O1" s="47" t="s">
        <v>47</v>
      </c>
      <c r="P1" s="47" t="s">
        <v>0</v>
      </c>
    </row>
    <row r="2" spans="2:16" ht="30" customHeight="1">
      <c r="B2" s="45"/>
      <c r="C2" s="46" t="s">
        <v>63</v>
      </c>
      <c r="E2" s="35" t="s">
        <v>47</v>
      </c>
      <c r="F2" s="36" t="s">
        <v>10</v>
      </c>
      <c r="O2" s="47">
        <v>51</v>
      </c>
      <c r="P2" s="47">
        <v>1</v>
      </c>
    </row>
    <row r="3" spans="5:16" ht="30" customHeight="1">
      <c r="E3" s="35" t="s">
        <v>45</v>
      </c>
      <c r="F3" s="36">
        <v>20</v>
      </c>
      <c r="O3" s="47">
        <v>52</v>
      </c>
      <c r="P3" s="47">
        <v>2</v>
      </c>
    </row>
    <row r="4" spans="5:16" ht="12.75" thickBot="1">
      <c r="E4" s="14"/>
      <c r="O4" s="47">
        <v>53</v>
      </c>
      <c r="P4" s="47">
        <v>3</v>
      </c>
    </row>
    <row r="5" spans="2:16" ht="27" customHeight="1" thickBot="1" thickTop="1">
      <c r="B5" s="39" t="s">
        <v>59</v>
      </c>
      <c r="C5" s="39"/>
      <c r="D5" s="39"/>
      <c r="E5" s="39"/>
      <c r="F5" s="39"/>
      <c r="G5" s="39"/>
      <c r="H5" s="39"/>
      <c r="I5" s="39"/>
      <c r="O5" s="47">
        <v>54</v>
      </c>
      <c r="P5" s="47">
        <v>4</v>
      </c>
    </row>
    <row r="6" spans="2:18" s="31" customFormat="1" ht="30" customHeight="1" thickBot="1" thickTop="1">
      <c r="B6" s="40" t="s">
        <v>55</v>
      </c>
      <c r="C6" s="40"/>
      <c r="D6" s="42"/>
      <c r="E6" s="40" t="s">
        <v>51</v>
      </c>
      <c r="F6" s="40"/>
      <c r="G6" s="42"/>
      <c r="H6" s="40" t="s">
        <v>54</v>
      </c>
      <c r="I6" s="40"/>
      <c r="N6" s="48"/>
      <c r="O6" s="47">
        <v>55</v>
      </c>
      <c r="P6" s="47">
        <v>5</v>
      </c>
      <c r="Q6" s="47"/>
      <c r="R6" s="48"/>
    </row>
    <row r="7" spans="2:16" ht="30" customHeight="1" thickTop="1">
      <c r="B7" s="37" t="s">
        <v>57</v>
      </c>
      <c r="C7" s="38">
        <f>+M57-M36</f>
        <v>2551040</v>
      </c>
      <c r="D7" s="32"/>
      <c r="E7" s="37" t="s">
        <v>57</v>
      </c>
      <c r="F7" s="38">
        <f>+M100-M79</f>
        <v>2034000</v>
      </c>
      <c r="G7" s="32"/>
      <c r="H7" s="37" t="s">
        <v>57</v>
      </c>
      <c r="I7" s="38">
        <f>+M142-M121</f>
        <v>930000</v>
      </c>
      <c r="O7" s="47">
        <v>56</v>
      </c>
      <c r="P7" s="47">
        <v>6</v>
      </c>
    </row>
    <row r="8" spans="2:16" ht="30" customHeight="1">
      <c r="B8" s="34" t="s">
        <v>58</v>
      </c>
      <c r="C8" s="33">
        <f>+C7/M57</f>
        <v>0.03584338974515763</v>
      </c>
      <c r="D8" s="32"/>
      <c r="E8" s="34" t="s">
        <v>58</v>
      </c>
      <c r="F8" s="33">
        <f>+F7/M100</f>
        <v>0.028787853054569542</v>
      </c>
      <c r="G8" s="32"/>
      <c r="H8" s="34" t="s">
        <v>58</v>
      </c>
      <c r="I8" s="33">
        <f>+I7/M142</f>
        <v>0.013371521247778602</v>
      </c>
      <c r="O8" s="47">
        <v>57</v>
      </c>
      <c r="P8" s="47">
        <v>7</v>
      </c>
    </row>
    <row r="9" spans="1:16" ht="30" customHeight="1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O9" s="47">
        <v>58</v>
      </c>
      <c r="P9" s="47">
        <v>8</v>
      </c>
    </row>
    <row r="10" spans="2:16" ht="30" customHeight="1" thickBot="1" thickTop="1">
      <c r="B10" s="43" t="s">
        <v>60</v>
      </c>
      <c r="C10" s="44"/>
      <c r="D10" s="44"/>
      <c r="E10" s="44"/>
      <c r="F10" s="44"/>
      <c r="G10" s="32"/>
      <c r="H10" s="32"/>
      <c r="I10" s="32"/>
      <c r="O10" s="47">
        <v>59</v>
      </c>
      <c r="P10" s="47">
        <v>9</v>
      </c>
    </row>
    <row r="11" spans="2:16" ht="30" customHeight="1" thickBot="1" thickTop="1">
      <c r="B11" s="40" t="s">
        <v>55</v>
      </c>
      <c r="C11" s="40"/>
      <c r="D11" s="41"/>
      <c r="E11" s="40" t="s">
        <v>54</v>
      </c>
      <c r="F11" s="40"/>
      <c r="G11" s="32"/>
      <c r="H11" s="32"/>
      <c r="I11" s="32"/>
      <c r="O11" s="47" t="s">
        <v>13</v>
      </c>
      <c r="P11" s="47">
        <v>10</v>
      </c>
    </row>
    <row r="12" spans="2:16" ht="30" customHeight="1" thickTop="1">
      <c r="B12" s="37" t="s">
        <v>61</v>
      </c>
      <c r="C12" s="38">
        <f>((M43+M45+M46)/3+(M44+M35+M31+M27)/12)*11.5</f>
        <v>67549275</v>
      </c>
      <c r="D12" s="32"/>
      <c r="E12" s="37" t="s">
        <v>61</v>
      </c>
      <c r="F12" s="38">
        <f>((M128+M130+M131)/3+(M44+M35+M31+M27)/12)*11.5</f>
        <v>66491275</v>
      </c>
      <c r="G12" s="32"/>
      <c r="H12" s="32"/>
      <c r="I12" s="32"/>
      <c r="O12" s="47" t="s">
        <v>14</v>
      </c>
      <c r="P12" s="47">
        <v>11</v>
      </c>
    </row>
    <row r="13" spans="2:16" ht="30" customHeight="1">
      <c r="B13" s="34"/>
      <c r="C13" s="33"/>
      <c r="D13" s="32"/>
      <c r="E13" s="34" t="s">
        <v>62</v>
      </c>
      <c r="F13" s="38">
        <f>+C12-F12</f>
        <v>1058000</v>
      </c>
      <c r="G13" s="32"/>
      <c r="O13" s="47" t="s">
        <v>15</v>
      </c>
      <c r="P13" s="47">
        <v>12</v>
      </c>
    </row>
    <row r="14" spans="3:16" ht="12">
      <c r="C14" s="27"/>
      <c r="E14" s="14"/>
      <c r="O14" s="47" t="s">
        <v>16</v>
      </c>
      <c r="P14" s="47">
        <v>13</v>
      </c>
    </row>
    <row r="15" spans="3:16" ht="12" hidden="1">
      <c r="C15" s="27"/>
      <c r="E15" s="14"/>
      <c r="O15" s="47" t="s">
        <v>5</v>
      </c>
      <c r="P15" s="47">
        <v>14</v>
      </c>
    </row>
    <row r="16" spans="3:16" ht="12" hidden="1">
      <c r="C16" s="27"/>
      <c r="E16" s="14"/>
      <c r="O16" s="47" t="s">
        <v>4</v>
      </c>
      <c r="P16" s="47">
        <v>15</v>
      </c>
    </row>
    <row r="17" spans="2:16" ht="17.25" hidden="1">
      <c r="B17" s="30" t="s">
        <v>56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47" t="s">
        <v>3</v>
      </c>
      <c r="P17" s="47">
        <v>16</v>
      </c>
    </row>
    <row r="18" spans="2:16" ht="13.5" customHeight="1" hidden="1">
      <c r="B18" s="26" t="s">
        <v>44</v>
      </c>
      <c r="C18" s="17" t="s">
        <v>17</v>
      </c>
      <c r="D18" s="17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7" t="s">
        <v>24</v>
      </c>
      <c r="K18" s="17" t="s">
        <v>25</v>
      </c>
      <c r="L18" s="17" t="s">
        <v>26</v>
      </c>
      <c r="M18" s="18" t="s">
        <v>27</v>
      </c>
      <c r="N18" s="49" t="s">
        <v>28</v>
      </c>
      <c r="O18" s="47" t="s">
        <v>6</v>
      </c>
      <c r="P18" s="47">
        <v>17</v>
      </c>
    </row>
    <row r="19" spans="2:16" ht="12" hidden="1">
      <c r="B19" s="26"/>
      <c r="C19" s="19"/>
      <c r="D19" s="19" t="s">
        <v>18</v>
      </c>
      <c r="E19" s="19" t="s">
        <v>19</v>
      </c>
      <c r="F19" s="19" t="s">
        <v>20</v>
      </c>
      <c r="G19" s="19" t="s">
        <v>21</v>
      </c>
      <c r="H19" s="19" t="s">
        <v>22</v>
      </c>
      <c r="I19" s="19" t="s">
        <v>23</v>
      </c>
      <c r="J19" s="19" t="s">
        <v>24</v>
      </c>
      <c r="K19" s="19" t="s">
        <v>25</v>
      </c>
      <c r="L19" s="19" t="s">
        <v>26</v>
      </c>
      <c r="M19" s="18" t="s">
        <v>29</v>
      </c>
      <c r="N19" s="50"/>
      <c r="O19" s="47" t="s">
        <v>7</v>
      </c>
      <c r="P19" s="47">
        <v>18</v>
      </c>
    </row>
    <row r="20" spans="2:16" ht="12" hidden="1">
      <c r="B20" s="14" t="s">
        <v>30</v>
      </c>
      <c r="C20" s="15">
        <f>VLOOKUP($F$3,기본급!$A$2:$B$41,2)</f>
        <v>1959000</v>
      </c>
      <c r="D20" s="15">
        <f>VLOOKUP($F$2,직능급!$A$2:$B$23,2)</f>
        <v>849000</v>
      </c>
      <c r="E20" s="20">
        <f>ROUNDDOWN((C20+D20+H20+I20)/209*10*1.5,-3)</f>
        <v>207000</v>
      </c>
      <c r="F20" s="21"/>
      <c r="G20" s="20">
        <f>ROUNDDOWN((C20+D20+H20+I20)/209*64*0.6,-3)</f>
        <v>530000</v>
      </c>
      <c r="H20" s="15">
        <v>40000</v>
      </c>
      <c r="I20" s="15">
        <v>40000</v>
      </c>
      <c r="J20" s="15">
        <v>75000</v>
      </c>
      <c r="K20" s="15">
        <v>40000</v>
      </c>
      <c r="L20" s="15">
        <v>200000</v>
      </c>
      <c r="M20" s="15">
        <f>SUM(C20:L20)</f>
        <v>3940000</v>
      </c>
      <c r="N20" s="51"/>
      <c r="O20" s="47" t="s">
        <v>8</v>
      </c>
      <c r="P20" s="47">
        <v>19</v>
      </c>
    </row>
    <row r="21" spans="2:16" ht="12" hidden="1">
      <c r="B21" s="14" t="s">
        <v>31</v>
      </c>
      <c r="C21" s="15">
        <f>VLOOKUP($F$3,기본급!$A$2:$B$41,2)</f>
        <v>1959000</v>
      </c>
      <c r="D21" s="15">
        <f>VLOOKUP($F$2,직능급!$A$2:$B$23,2)</f>
        <v>849000</v>
      </c>
      <c r="E21" s="20">
        <f aca="true" t="shared" si="0" ref="E21:E34">ROUNDDOWN((C21+D21+H21+I21)/209*10*1.5,-3)</f>
        <v>207000</v>
      </c>
      <c r="F21" s="21"/>
      <c r="G21" s="20">
        <f aca="true" t="shared" si="1" ref="G21:G34">ROUNDDOWN((C21+D21+H21+I21)/209*64*0.6,-3)</f>
        <v>530000</v>
      </c>
      <c r="H21" s="15">
        <v>40000</v>
      </c>
      <c r="I21" s="15">
        <v>40000</v>
      </c>
      <c r="J21" s="15">
        <v>75000</v>
      </c>
      <c r="K21" s="15">
        <v>40000</v>
      </c>
      <c r="L21" s="15">
        <v>200000</v>
      </c>
      <c r="M21" s="15">
        <f aca="true" t="shared" si="2" ref="M21:M35">SUM(C21:L21)</f>
        <v>3940000</v>
      </c>
      <c r="N21" s="52"/>
      <c r="O21" s="47" t="s">
        <v>9</v>
      </c>
      <c r="P21" s="47">
        <v>20</v>
      </c>
    </row>
    <row r="22" spans="2:16" ht="12" hidden="1">
      <c r="B22" s="14" t="s">
        <v>32</v>
      </c>
      <c r="C22" s="15">
        <f>VLOOKUP($F$3,기본급!$A$2:$B$41,2)</f>
        <v>1959000</v>
      </c>
      <c r="D22" s="15">
        <f>VLOOKUP($F$2,직능급!$A$2:$B$23,2)</f>
        <v>849000</v>
      </c>
      <c r="E22" s="20">
        <f t="shared" si="0"/>
        <v>207000</v>
      </c>
      <c r="F22" s="21"/>
      <c r="G22" s="20">
        <f t="shared" si="1"/>
        <v>530000</v>
      </c>
      <c r="H22" s="15">
        <v>40000</v>
      </c>
      <c r="I22" s="15">
        <v>40000</v>
      </c>
      <c r="J22" s="15">
        <v>75000</v>
      </c>
      <c r="K22" s="15">
        <v>40000</v>
      </c>
      <c r="L22" s="15">
        <v>200000</v>
      </c>
      <c r="M22" s="15">
        <f t="shared" si="2"/>
        <v>3940000</v>
      </c>
      <c r="N22" s="52"/>
      <c r="O22" s="47" t="s">
        <v>11</v>
      </c>
      <c r="P22" s="47">
        <v>21</v>
      </c>
    </row>
    <row r="23" spans="2:16" ht="12" hidden="1">
      <c r="B23" s="14" t="s">
        <v>42</v>
      </c>
      <c r="C23" s="15">
        <f>VLOOKUP($F$3,기본급!$A$2:$B$41,2)</f>
        <v>1959000</v>
      </c>
      <c r="D23" s="15">
        <f>VLOOKUP($F$2,직능급!$A$2:$B$23,2)</f>
        <v>849000</v>
      </c>
      <c r="E23" s="20"/>
      <c r="F23" s="22"/>
      <c r="G23" s="20"/>
      <c r="H23" s="15"/>
      <c r="I23" s="15"/>
      <c r="J23" s="15"/>
      <c r="K23" s="15"/>
      <c r="L23" s="15"/>
      <c r="M23" s="15">
        <f>ROUND((C23+D23)*N23,-1)</f>
        <v>4212000</v>
      </c>
      <c r="N23" s="53">
        <v>1.5</v>
      </c>
      <c r="O23" s="47" t="s">
        <v>12</v>
      </c>
      <c r="P23" s="47">
        <v>22</v>
      </c>
    </row>
    <row r="24" spans="2:16" ht="12" hidden="1">
      <c r="B24" s="14" t="s">
        <v>33</v>
      </c>
      <c r="C24" s="15">
        <f>VLOOKUP($F$3,기본급!$A$2:$B$41,2)</f>
        <v>1959000</v>
      </c>
      <c r="D24" s="15">
        <f>VLOOKUP($F$2,직능급!$A$2:$B$23,2)</f>
        <v>849000</v>
      </c>
      <c r="E24" s="20">
        <f t="shared" si="0"/>
        <v>207000</v>
      </c>
      <c r="G24" s="20">
        <f t="shared" si="1"/>
        <v>530000</v>
      </c>
      <c r="H24" s="15">
        <v>40000</v>
      </c>
      <c r="I24" s="15">
        <v>40000</v>
      </c>
      <c r="J24" s="15">
        <v>75000</v>
      </c>
      <c r="K24" s="15">
        <v>40000</v>
      </c>
      <c r="L24" s="15">
        <v>200000</v>
      </c>
      <c r="M24" s="15">
        <f t="shared" si="2"/>
        <v>3940000</v>
      </c>
      <c r="N24" s="54"/>
      <c r="P24" s="47">
        <v>23</v>
      </c>
    </row>
    <row r="25" spans="2:16" ht="12" hidden="1">
      <c r="B25" s="14" t="s">
        <v>34</v>
      </c>
      <c r="C25" s="15">
        <f>VLOOKUP($F$3,기본급!$A$2:$B$41,2)</f>
        <v>1959000</v>
      </c>
      <c r="D25" s="15">
        <f>VLOOKUP($F$2,직능급!$A$2:$B$23,2)</f>
        <v>849000</v>
      </c>
      <c r="E25" s="20">
        <f t="shared" si="0"/>
        <v>207000</v>
      </c>
      <c r="G25" s="20">
        <f t="shared" si="1"/>
        <v>530000</v>
      </c>
      <c r="H25" s="15">
        <v>40000</v>
      </c>
      <c r="I25" s="15">
        <v>40000</v>
      </c>
      <c r="J25" s="15">
        <v>75000</v>
      </c>
      <c r="K25" s="15">
        <v>40000</v>
      </c>
      <c r="L25" s="15">
        <v>200000</v>
      </c>
      <c r="M25" s="15">
        <f t="shared" si="2"/>
        <v>3940000</v>
      </c>
      <c r="N25" s="54"/>
      <c r="P25" s="47">
        <v>24</v>
      </c>
    </row>
    <row r="26" spans="2:16" ht="12" hidden="1">
      <c r="B26" s="14" t="s">
        <v>35</v>
      </c>
      <c r="C26" s="15">
        <f>VLOOKUP($F$3,기본급!$A$2:$B$41,2)</f>
        <v>1959000</v>
      </c>
      <c r="D26" s="15">
        <f>VLOOKUP($F$2,직능급!$A$2:$B$23,2)</f>
        <v>849000</v>
      </c>
      <c r="E26" s="20">
        <f t="shared" si="0"/>
        <v>207000</v>
      </c>
      <c r="G26" s="20">
        <f t="shared" si="1"/>
        <v>530000</v>
      </c>
      <c r="H26" s="15">
        <v>40000</v>
      </c>
      <c r="I26" s="15">
        <v>40000</v>
      </c>
      <c r="J26" s="15">
        <v>75000</v>
      </c>
      <c r="K26" s="15">
        <v>40000</v>
      </c>
      <c r="L26" s="15">
        <v>200000</v>
      </c>
      <c r="M26" s="15">
        <f t="shared" si="2"/>
        <v>3940000</v>
      </c>
      <c r="N26" s="54"/>
      <c r="P26" s="47">
        <v>25</v>
      </c>
    </row>
    <row r="27" spans="2:16" ht="12" hidden="1">
      <c r="B27" s="14" t="s">
        <v>48</v>
      </c>
      <c r="C27" s="15">
        <f>VLOOKUP($F$3,기본급!$A$2:$B$41,2)</f>
        <v>1959000</v>
      </c>
      <c r="D27" s="15">
        <f>VLOOKUP($F$2,직능급!$A$2:$B$23,2)</f>
        <v>849000</v>
      </c>
      <c r="E27" s="20"/>
      <c r="G27" s="20"/>
      <c r="H27" s="15"/>
      <c r="I27" s="15"/>
      <c r="J27" s="15"/>
      <c r="K27" s="15"/>
      <c r="L27" s="15"/>
      <c r="M27" s="15">
        <f>ROUND((C27+D27)*N27,-1)</f>
        <v>5335200</v>
      </c>
      <c r="N27" s="53">
        <v>1.9</v>
      </c>
      <c r="P27" s="47">
        <v>26</v>
      </c>
    </row>
    <row r="28" spans="2:16" ht="12" hidden="1">
      <c r="B28" s="14" t="s">
        <v>36</v>
      </c>
      <c r="C28" s="15">
        <f>VLOOKUP($F$3,기본급!$A$2:$B$41,2)</f>
        <v>1959000</v>
      </c>
      <c r="D28" s="15">
        <f>VLOOKUP($F$2,직능급!$A$2:$B$23,2)</f>
        <v>849000</v>
      </c>
      <c r="E28" s="20">
        <f t="shared" si="0"/>
        <v>207000</v>
      </c>
      <c r="G28" s="20">
        <f t="shared" si="1"/>
        <v>530000</v>
      </c>
      <c r="H28" s="15">
        <v>40000</v>
      </c>
      <c r="I28" s="15">
        <v>40000</v>
      </c>
      <c r="J28" s="15">
        <v>75000</v>
      </c>
      <c r="K28" s="15">
        <v>40000</v>
      </c>
      <c r="L28" s="15">
        <v>200000</v>
      </c>
      <c r="M28" s="15">
        <f t="shared" si="2"/>
        <v>3940000</v>
      </c>
      <c r="N28" s="54"/>
      <c r="P28" s="47">
        <v>27</v>
      </c>
    </row>
    <row r="29" spans="2:16" ht="12" hidden="1">
      <c r="B29" s="14" t="s">
        <v>37</v>
      </c>
      <c r="C29" s="15">
        <f>VLOOKUP($F$3,기본급!$A$2:$B$41,2)</f>
        <v>1959000</v>
      </c>
      <c r="D29" s="15">
        <f>VLOOKUP($F$2,직능급!$A$2:$B$23,2)</f>
        <v>849000</v>
      </c>
      <c r="E29" s="20">
        <f t="shared" si="0"/>
        <v>207000</v>
      </c>
      <c r="G29" s="20">
        <f t="shared" si="1"/>
        <v>530000</v>
      </c>
      <c r="H29" s="15">
        <v>40000</v>
      </c>
      <c r="I29" s="15">
        <v>40000</v>
      </c>
      <c r="J29" s="15">
        <v>75000</v>
      </c>
      <c r="K29" s="15">
        <v>40000</v>
      </c>
      <c r="L29" s="15">
        <v>200000</v>
      </c>
      <c r="M29" s="15">
        <f t="shared" si="2"/>
        <v>3940000</v>
      </c>
      <c r="N29" s="54"/>
      <c r="P29" s="47">
        <v>28</v>
      </c>
    </row>
    <row r="30" spans="2:16" ht="12" hidden="1">
      <c r="B30" s="14" t="s">
        <v>38</v>
      </c>
      <c r="C30" s="15">
        <f>VLOOKUP($F$3,기본급!$A$2:$B$41,2)</f>
        <v>1959000</v>
      </c>
      <c r="D30" s="15">
        <f>VLOOKUP($F$2,직능급!$A$2:$B$23,2)</f>
        <v>849000</v>
      </c>
      <c r="E30" s="20">
        <f t="shared" si="0"/>
        <v>207000</v>
      </c>
      <c r="G30" s="20">
        <f t="shared" si="1"/>
        <v>530000</v>
      </c>
      <c r="H30" s="15">
        <v>40000</v>
      </c>
      <c r="I30" s="15">
        <v>40000</v>
      </c>
      <c r="J30" s="15">
        <v>75000</v>
      </c>
      <c r="K30" s="15">
        <v>40000</v>
      </c>
      <c r="L30" s="15">
        <v>200000</v>
      </c>
      <c r="M30" s="15">
        <f t="shared" si="2"/>
        <v>3940000</v>
      </c>
      <c r="N30" s="54"/>
      <c r="P30" s="47">
        <v>29</v>
      </c>
    </row>
    <row r="31" spans="2:16" ht="12" hidden="1">
      <c r="B31" s="14" t="s">
        <v>43</v>
      </c>
      <c r="C31" s="15">
        <f>VLOOKUP($F$3,기본급!$A$2:$B$41,2)</f>
        <v>1959000</v>
      </c>
      <c r="D31" s="15">
        <f>VLOOKUP($F$2,직능급!$A$2:$B$23,2)</f>
        <v>849000</v>
      </c>
      <c r="E31" s="20"/>
      <c r="G31" s="20"/>
      <c r="H31" s="15"/>
      <c r="I31" s="15"/>
      <c r="J31" s="15"/>
      <c r="K31" s="15"/>
      <c r="L31" s="15"/>
      <c r="M31" s="15">
        <f>ROUND((C31+D31)*N31,-1)</f>
        <v>5335200</v>
      </c>
      <c r="N31" s="53">
        <v>1.9</v>
      </c>
      <c r="P31" s="47">
        <v>30</v>
      </c>
    </row>
    <row r="32" spans="2:16" ht="12" hidden="1">
      <c r="B32" s="14" t="s">
        <v>39</v>
      </c>
      <c r="C32" s="15">
        <f>VLOOKUP($F$3,기본급!$A$2:$B$41,2)</f>
        <v>1959000</v>
      </c>
      <c r="D32" s="15">
        <f>VLOOKUP($F$2,직능급!$A$2:$B$23,2)</f>
        <v>849000</v>
      </c>
      <c r="E32" s="20">
        <f t="shared" si="0"/>
        <v>207000</v>
      </c>
      <c r="G32" s="20">
        <f t="shared" si="1"/>
        <v>530000</v>
      </c>
      <c r="H32" s="15">
        <v>40000</v>
      </c>
      <c r="I32" s="15">
        <v>40000</v>
      </c>
      <c r="J32" s="15">
        <v>75000</v>
      </c>
      <c r="K32" s="15">
        <v>40000</v>
      </c>
      <c r="L32" s="15">
        <v>200000</v>
      </c>
      <c r="M32" s="15">
        <f t="shared" si="2"/>
        <v>3940000</v>
      </c>
      <c r="N32" s="54"/>
      <c r="P32" s="47">
        <v>31</v>
      </c>
    </row>
    <row r="33" spans="2:16" ht="12" hidden="1">
      <c r="B33" s="14" t="s">
        <v>40</v>
      </c>
      <c r="C33" s="15">
        <f>VLOOKUP($F$3,기본급!$A$2:$B$41,2)</f>
        <v>1959000</v>
      </c>
      <c r="D33" s="15">
        <f>VLOOKUP($F$2,직능급!$A$2:$B$23,2)</f>
        <v>849000</v>
      </c>
      <c r="E33" s="20">
        <f t="shared" si="0"/>
        <v>207000</v>
      </c>
      <c r="G33" s="20">
        <f t="shared" si="1"/>
        <v>530000</v>
      </c>
      <c r="H33" s="15">
        <v>40000</v>
      </c>
      <c r="I33" s="15">
        <v>40000</v>
      </c>
      <c r="J33" s="15">
        <v>75000</v>
      </c>
      <c r="K33" s="15">
        <v>40000</v>
      </c>
      <c r="L33" s="15">
        <v>200000</v>
      </c>
      <c r="M33" s="15">
        <f t="shared" si="2"/>
        <v>3940000</v>
      </c>
      <c r="N33" s="54"/>
      <c r="P33" s="47">
        <v>32</v>
      </c>
    </row>
    <row r="34" spans="2:16" ht="12" hidden="1">
      <c r="B34" s="14" t="s">
        <v>41</v>
      </c>
      <c r="C34" s="15">
        <f>VLOOKUP($F$3,기본급!$A$2:$B$41,2)</f>
        <v>1959000</v>
      </c>
      <c r="D34" s="15">
        <f>VLOOKUP($F$2,직능급!$A$2:$B$23,2)</f>
        <v>849000</v>
      </c>
      <c r="E34" s="20">
        <f t="shared" si="0"/>
        <v>207000</v>
      </c>
      <c r="G34" s="20">
        <f t="shared" si="1"/>
        <v>530000</v>
      </c>
      <c r="H34" s="15">
        <v>40000</v>
      </c>
      <c r="I34" s="15">
        <v>40000</v>
      </c>
      <c r="J34" s="15">
        <v>75000</v>
      </c>
      <c r="K34" s="15">
        <v>40000</v>
      </c>
      <c r="L34" s="15">
        <v>200000</v>
      </c>
      <c r="M34" s="15">
        <f t="shared" si="2"/>
        <v>3940000</v>
      </c>
      <c r="N34" s="54"/>
      <c r="P34" s="47">
        <v>33</v>
      </c>
    </row>
    <row r="35" spans="2:16" ht="12" hidden="1">
      <c r="B35" s="14" t="s">
        <v>49</v>
      </c>
      <c r="C35" s="15">
        <f>VLOOKUP($F$3,기본급!$A$2:$B$41,2)</f>
        <v>1959000</v>
      </c>
      <c r="D35" s="15">
        <f>VLOOKUP($F$2,직능급!$A$2:$B$23,2)</f>
        <v>849000</v>
      </c>
      <c r="E35" s="20"/>
      <c r="G35" s="20"/>
      <c r="H35" s="15"/>
      <c r="M35" s="15">
        <f>ROUND((C35+D35)*N35,-1)</f>
        <v>6458400</v>
      </c>
      <c r="N35" s="53">
        <v>2.3</v>
      </c>
      <c r="P35" s="47">
        <v>34</v>
      </c>
    </row>
    <row r="36" spans="2:16" ht="12" hidden="1"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23"/>
      <c r="L36" s="24"/>
      <c r="M36" s="15">
        <f>SUM(M20:M35)</f>
        <v>68620800</v>
      </c>
      <c r="P36" s="47">
        <v>35</v>
      </c>
    </row>
    <row r="37" ht="12" hidden="1">
      <c r="P37" s="47">
        <v>36</v>
      </c>
    </row>
    <row r="38" ht="12" hidden="1">
      <c r="P38" s="47">
        <v>37</v>
      </c>
    </row>
    <row r="39" spans="2:16" ht="12" hidden="1">
      <c r="B39" s="26" t="s">
        <v>44</v>
      </c>
      <c r="C39" s="17" t="s">
        <v>17</v>
      </c>
      <c r="D39" s="17" t="s">
        <v>18</v>
      </c>
      <c r="E39" s="17" t="s">
        <v>19</v>
      </c>
      <c r="F39" s="17" t="s">
        <v>20</v>
      </c>
      <c r="G39" s="17" t="s">
        <v>21</v>
      </c>
      <c r="H39" s="17" t="s">
        <v>22</v>
      </c>
      <c r="I39" s="17" t="s">
        <v>23</v>
      </c>
      <c r="J39" s="17" t="s">
        <v>24</v>
      </c>
      <c r="K39" s="17" t="s">
        <v>25</v>
      </c>
      <c r="L39" s="17" t="s">
        <v>26</v>
      </c>
      <c r="M39" s="18" t="s">
        <v>27</v>
      </c>
      <c r="N39" s="49" t="s">
        <v>28</v>
      </c>
      <c r="P39" s="47">
        <v>38</v>
      </c>
    </row>
    <row r="40" spans="2:16" ht="12" hidden="1">
      <c r="B40" s="26"/>
      <c r="C40" s="19"/>
      <c r="D40" s="19" t="s">
        <v>18</v>
      </c>
      <c r="E40" s="19" t="s">
        <v>19</v>
      </c>
      <c r="F40" s="19" t="s">
        <v>20</v>
      </c>
      <c r="G40" s="19" t="s">
        <v>21</v>
      </c>
      <c r="H40" s="19" t="s">
        <v>22</v>
      </c>
      <c r="I40" s="19" t="s">
        <v>23</v>
      </c>
      <c r="J40" s="19" t="s">
        <v>24</v>
      </c>
      <c r="K40" s="19" t="s">
        <v>25</v>
      </c>
      <c r="L40" s="19" t="s">
        <v>26</v>
      </c>
      <c r="M40" s="18" t="s">
        <v>29</v>
      </c>
      <c r="N40" s="50"/>
      <c r="P40" s="47">
        <v>39</v>
      </c>
    </row>
    <row r="41" spans="2:16" ht="12" hidden="1">
      <c r="B41" s="14" t="s">
        <v>30</v>
      </c>
      <c r="C41" s="15">
        <f>VLOOKUP($F$3,기본급!$A$44:$B$83,2)</f>
        <v>2037400</v>
      </c>
      <c r="D41" s="15">
        <f>VLOOKUP($F$2,직능급!$A$26:$B$47,2)</f>
        <v>883000</v>
      </c>
      <c r="E41" s="20">
        <f>ROUNDDOWN((C41+D41+H41+I41)/209*10*1.5,-3)</f>
        <v>215000</v>
      </c>
      <c r="F41" s="21"/>
      <c r="G41" s="20">
        <f>ROUNDDOWN((C41+D41+H41+I41)/209*64*0.6,-3)</f>
        <v>551000</v>
      </c>
      <c r="H41" s="15">
        <v>40000</v>
      </c>
      <c r="I41" s="15">
        <v>40000</v>
      </c>
      <c r="J41" s="15">
        <v>75000</v>
      </c>
      <c r="K41" s="15">
        <v>40000</v>
      </c>
      <c r="L41" s="15">
        <v>200000</v>
      </c>
      <c r="M41" s="15">
        <f>SUM(C41:L41)</f>
        <v>4081400</v>
      </c>
      <c r="N41" s="51"/>
      <c r="P41" s="47">
        <v>40</v>
      </c>
    </row>
    <row r="42" spans="2:14" ht="12" hidden="1">
      <c r="B42" s="14" t="s">
        <v>31</v>
      </c>
      <c r="C42" s="15">
        <f>VLOOKUP($F$3,기본급!$A$44:$B$83,2)</f>
        <v>2037400</v>
      </c>
      <c r="D42" s="15">
        <f>VLOOKUP($F$2,직능급!$A$26:$B$47,2)</f>
        <v>883000</v>
      </c>
      <c r="E42" s="20">
        <f>ROUNDDOWN((C42+D42+H42+I42)/209*10*1.5,-3)</f>
        <v>215000</v>
      </c>
      <c r="F42" s="21"/>
      <c r="G42" s="20">
        <f>ROUNDDOWN((C42+D42+H42+I42)/209*64*0.6,-3)</f>
        <v>551000</v>
      </c>
      <c r="H42" s="15">
        <v>40000</v>
      </c>
      <c r="I42" s="15">
        <v>40000</v>
      </c>
      <c r="J42" s="15">
        <v>75000</v>
      </c>
      <c r="K42" s="15">
        <v>40000</v>
      </c>
      <c r="L42" s="15">
        <v>200000</v>
      </c>
      <c r="M42" s="15">
        <f>SUM(C42:L42)</f>
        <v>4081400</v>
      </c>
      <c r="N42" s="52"/>
    </row>
    <row r="43" spans="2:14" ht="12" hidden="1">
      <c r="B43" s="14" t="s">
        <v>32</v>
      </c>
      <c r="C43" s="15">
        <f>VLOOKUP($F$3,기본급!$A$44:$B$83,2)</f>
        <v>2037400</v>
      </c>
      <c r="D43" s="15">
        <f>VLOOKUP($F$2,직능급!$A$26:$B$47,2)</f>
        <v>883000</v>
      </c>
      <c r="E43" s="20">
        <f>ROUNDDOWN((C43+D43+H43+I43)/209*10*1.5,-3)</f>
        <v>215000</v>
      </c>
      <c r="F43" s="21"/>
      <c r="G43" s="20">
        <f>ROUNDDOWN((C43+D43+H43+I43)/209*64*0.6,-3)</f>
        <v>551000</v>
      </c>
      <c r="H43" s="15">
        <v>40000</v>
      </c>
      <c r="I43" s="15">
        <v>40000</v>
      </c>
      <c r="J43" s="15">
        <v>75000</v>
      </c>
      <c r="K43" s="15">
        <v>40000</v>
      </c>
      <c r="L43" s="15">
        <v>200000</v>
      </c>
      <c r="M43" s="15">
        <f>SUM(C43:L43)</f>
        <v>4081400</v>
      </c>
      <c r="N43" s="52"/>
    </row>
    <row r="44" spans="2:14" ht="12" hidden="1">
      <c r="B44" s="14" t="s">
        <v>42</v>
      </c>
      <c r="C44" s="15">
        <f>VLOOKUP($F$3,기본급!$A$44:$B$83,2)</f>
        <v>2037400</v>
      </c>
      <c r="D44" s="15">
        <f>VLOOKUP($F$2,직능급!$A$26:$B$47,2)</f>
        <v>883000</v>
      </c>
      <c r="E44" s="20"/>
      <c r="F44" s="22"/>
      <c r="G44" s="20"/>
      <c r="H44" s="15"/>
      <c r="I44" s="15"/>
      <c r="J44" s="15"/>
      <c r="K44" s="15"/>
      <c r="L44" s="15"/>
      <c r="M44" s="15">
        <f>ROUND((C44+D44)*N44,-1)</f>
        <v>4380600</v>
      </c>
      <c r="N44" s="53">
        <v>1.5</v>
      </c>
    </row>
    <row r="45" spans="2:14" ht="12" hidden="1">
      <c r="B45" s="14" t="s">
        <v>33</v>
      </c>
      <c r="C45" s="15">
        <f>VLOOKUP($F$3,기본급!$A$44:$B$83,2)</f>
        <v>2037400</v>
      </c>
      <c r="D45" s="15">
        <f>VLOOKUP($F$2,직능급!$A$26:$B$47,2)</f>
        <v>883000</v>
      </c>
      <c r="E45" s="20">
        <f>ROUNDDOWN((C45+D45+H45+I45)/209*10*1.5,-3)</f>
        <v>215000</v>
      </c>
      <c r="G45" s="20">
        <f>ROUNDDOWN((C45+D45+H45+I45)/209*64*0.6,-3)</f>
        <v>551000</v>
      </c>
      <c r="H45" s="15">
        <v>40000</v>
      </c>
      <c r="I45" s="15">
        <v>40000</v>
      </c>
      <c r="J45" s="15">
        <v>75000</v>
      </c>
      <c r="K45" s="15">
        <v>40000</v>
      </c>
      <c r="L45" s="15">
        <v>200000</v>
      </c>
      <c r="M45" s="15">
        <f>SUM(C45:L45)</f>
        <v>4081400</v>
      </c>
      <c r="N45" s="54"/>
    </row>
    <row r="46" spans="2:14" ht="12" hidden="1">
      <c r="B46" s="14" t="s">
        <v>34</v>
      </c>
      <c r="C46" s="15">
        <f>VLOOKUP($F$3,기본급!$A$44:$B$83,2)</f>
        <v>2037400</v>
      </c>
      <c r="D46" s="15">
        <f>VLOOKUP($F$2,직능급!$A$26:$B$47,2)</f>
        <v>883000</v>
      </c>
      <c r="E46" s="20">
        <f>ROUNDDOWN((C46+D46+H46+I46)/209*10*1.5,-3)</f>
        <v>215000</v>
      </c>
      <c r="G46" s="20">
        <f>ROUNDDOWN((C46+D46+H46+I46)/209*64*0.6,-3)</f>
        <v>551000</v>
      </c>
      <c r="H46" s="15">
        <v>40000</v>
      </c>
      <c r="I46" s="15">
        <v>40000</v>
      </c>
      <c r="J46" s="15">
        <v>75000</v>
      </c>
      <c r="K46" s="15">
        <v>40000</v>
      </c>
      <c r="L46" s="15">
        <v>200000</v>
      </c>
      <c r="M46" s="15">
        <f>SUM(C46:L46)</f>
        <v>4081400</v>
      </c>
      <c r="N46" s="54"/>
    </row>
    <row r="47" spans="2:14" ht="12" hidden="1">
      <c r="B47" s="14" t="s">
        <v>35</v>
      </c>
      <c r="C47" s="15">
        <f>VLOOKUP($F$3,기본급!$A$44:$B$83,2)</f>
        <v>2037400</v>
      </c>
      <c r="D47" s="15">
        <f>VLOOKUP($F$2,직능급!$A$26:$B$47,2)</f>
        <v>883000</v>
      </c>
      <c r="E47" s="20">
        <f>ROUNDDOWN((C47+D47+H47+I47)/209*10*1.5,-3)</f>
        <v>215000</v>
      </c>
      <c r="G47" s="20">
        <f>ROUNDDOWN((C47+D47+H47+I47)/209*64*0.6,-3)</f>
        <v>551000</v>
      </c>
      <c r="H47" s="15">
        <v>40000</v>
      </c>
      <c r="I47" s="15">
        <v>40000</v>
      </c>
      <c r="J47" s="15">
        <v>75000</v>
      </c>
      <c r="K47" s="15">
        <v>40000</v>
      </c>
      <c r="L47" s="15">
        <v>200000</v>
      </c>
      <c r="M47" s="15">
        <f>SUM(C47:L47)</f>
        <v>4081400</v>
      </c>
      <c r="N47" s="54"/>
    </row>
    <row r="48" spans="2:14" ht="12" hidden="1">
      <c r="B48" s="14" t="s">
        <v>48</v>
      </c>
      <c r="C48" s="15">
        <f>VLOOKUP($F$3,기본급!$A$44:$B$83,2)</f>
        <v>2037400</v>
      </c>
      <c r="D48" s="15">
        <f>VLOOKUP($F$2,직능급!$A$26:$B$47,2)</f>
        <v>883000</v>
      </c>
      <c r="E48" s="20"/>
      <c r="G48" s="20"/>
      <c r="H48" s="15"/>
      <c r="I48" s="15"/>
      <c r="J48" s="15"/>
      <c r="K48" s="15"/>
      <c r="L48" s="15"/>
      <c r="M48" s="15">
        <f>ROUND((C48+D48)*N48,-1)</f>
        <v>5548760</v>
      </c>
      <c r="N48" s="53">
        <v>1.9</v>
      </c>
    </row>
    <row r="49" spans="2:14" ht="12" hidden="1">
      <c r="B49" s="14" t="s">
        <v>36</v>
      </c>
      <c r="C49" s="15">
        <f>VLOOKUP($F$3,기본급!$A$44:$B$83,2)</f>
        <v>2037400</v>
      </c>
      <c r="D49" s="15">
        <f>VLOOKUP($F$2,직능급!$A$26:$B$47,2)</f>
        <v>883000</v>
      </c>
      <c r="E49" s="20">
        <f>ROUNDDOWN((C49+D49+H49+I49)/209*10*1.5,-3)</f>
        <v>215000</v>
      </c>
      <c r="G49" s="20">
        <f>ROUNDDOWN((C49+D49+H49+I49)/209*64*0.6,-3)</f>
        <v>551000</v>
      </c>
      <c r="H49" s="15">
        <v>40000</v>
      </c>
      <c r="I49" s="15">
        <v>40000</v>
      </c>
      <c r="J49" s="15">
        <v>75000</v>
      </c>
      <c r="K49" s="15">
        <v>40000</v>
      </c>
      <c r="L49" s="15">
        <v>200000</v>
      </c>
      <c r="M49" s="15">
        <f>SUM(C49:L49)</f>
        <v>4081400</v>
      </c>
      <c r="N49" s="54"/>
    </row>
    <row r="50" spans="2:14" ht="12" hidden="1">
      <c r="B50" s="14" t="s">
        <v>37</v>
      </c>
      <c r="C50" s="15">
        <f>VLOOKUP($F$3,기본급!$A$44:$B$83,2)</f>
        <v>2037400</v>
      </c>
      <c r="D50" s="15">
        <f>VLOOKUP($F$2,직능급!$A$26:$B$47,2)</f>
        <v>883000</v>
      </c>
      <c r="E50" s="20">
        <f>ROUNDDOWN((C50+D50+H50+I50)/209*10*1.5,-3)</f>
        <v>215000</v>
      </c>
      <c r="G50" s="20">
        <f>ROUNDDOWN((C50+D50+H50+I50)/209*64*0.6,-3)</f>
        <v>551000</v>
      </c>
      <c r="H50" s="15">
        <v>40000</v>
      </c>
      <c r="I50" s="15">
        <v>40000</v>
      </c>
      <c r="J50" s="15">
        <v>75000</v>
      </c>
      <c r="K50" s="15">
        <v>40000</v>
      </c>
      <c r="L50" s="15">
        <v>200000</v>
      </c>
      <c r="M50" s="15">
        <f>SUM(C50:L50)</f>
        <v>4081400</v>
      </c>
      <c r="N50" s="54"/>
    </row>
    <row r="51" spans="2:14" ht="12" hidden="1">
      <c r="B51" s="14" t="s">
        <v>38</v>
      </c>
      <c r="C51" s="15">
        <f>VLOOKUP($F$3,기본급!$A$44:$B$83,2)</f>
        <v>2037400</v>
      </c>
      <c r="D51" s="15">
        <f>VLOOKUP($F$2,직능급!$A$26:$B$47,2)</f>
        <v>883000</v>
      </c>
      <c r="E51" s="20">
        <f>ROUNDDOWN((C51+D51+H51+I51)/209*10*1.5,-3)</f>
        <v>215000</v>
      </c>
      <c r="G51" s="20">
        <f>ROUNDDOWN((C51+D51+H51+I51)/209*64*0.6,-3)</f>
        <v>551000</v>
      </c>
      <c r="H51" s="15">
        <v>40000</v>
      </c>
      <c r="I51" s="15">
        <v>40000</v>
      </c>
      <c r="J51" s="15">
        <v>75000</v>
      </c>
      <c r="K51" s="15">
        <v>40000</v>
      </c>
      <c r="L51" s="15">
        <v>200000</v>
      </c>
      <c r="M51" s="15">
        <f>SUM(C51:L51)</f>
        <v>4081400</v>
      </c>
      <c r="N51" s="54"/>
    </row>
    <row r="52" spans="2:14" ht="12" hidden="1">
      <c r="B52" s="14" t="s">
        <v>43</v>
      </c>
      <c r="C52" s="15">
        <f>VLOOKUP($F$3,기본급!$A$44:$B$83,2)</f>
        <v>2037400</v>
      </c>
      <c r="D52" s="15">
        <f>VLOOKUP($F$2,직능급!$A$26:$B$47,2)</f>
        <v>883000</v>
      </c>
      <c r="E52" s="20"/>
      <c r="G52" s="20"/>
      <c r="H52" s="15"/>
      <c r="I52" s="15"/>
      <c r="J52" s="15"/>
      <c r="K52" s="15"/>
      <c r="L52" s="15"/>
      <c r="M52" s="15">
        <f>ROUND((C52+D52)*N52,-1)</f>
        <v>5548760</v>
      </c>
      <c r="N52" s="53">
        <v>1.9</v>
      </c>
    </row>
    <row r="53" spans="2:14" ht="12" hidden="1">
      <c r="B53" s="14" t="s">
        <v>39</v>
      </c>
      <c r="C53" s="15">
        <f>VLOOKUP($F$3,기본급!$A$44:$B$83,2)</f>
        <v>2037400</v>
      </c>
      <c r="D53" s="15">
        <f>VLOOKUP($F$2,직능급!$A$26:$B$47,2)</f>
        <v>883000</v>
      </c>
      <c r="E53" s="20">
        <f>ROUNDDOWN((C53+D53+H53+I53)/209*10*1.5,-3)</f>
        <v>215000</v>
      </c>
      <c r="G53" s="20">
        <f>ROUNDDOWN((C53+D53+H53+I53)/209*64*0.6,-3)</f>
        <v>551000</v>
      </c>
      <c r="H53" s="15">
        <v>40000</v>
      </c>
      <c r="I53" s="15">
        <v>40000</v>
      </c>
      <c r="J53" s="15">
        <v>75000</v>
      </c>
      <c r="K53" s="15">
        <v>40000</v>
      </c>
      <c r="L53" s="15">
        <v>200000</v>
      </c>
      <c r="M53" s="15">
        <f>SUM(C53:L53)</f>
        <v>4081400</v>
      </c>
      <c r="N53" s="54"/>
    </row>
    <row r="54" spans="2:14" ht="12" hidden="1">
      <c r="B54" s="14" t="s">
        <v>40</v>
      </c>
      <c r="C54" s="15">
        <f>VLOOKUP($F$3,기본급!$A$44:$B$83,2)</f>
        <v>2037400</v>
      </c>
      <c r="D54" s="15">
        <f>VLOOKUP($F$2,직능급!$A$26:$B$47,2)</f>
        <v>883000</v>
      </c>
      <c r="E54" s="20">
        <f>ROUNDDOWN((C54+D54+H54+I54)/209*10*1.5,-3)</f>
        <v>215000</v>
      </c>
      <c r="G54" s="20">
        <f>ROUNDDOWN((C54+D54+H54+I54)/209*64*0.6,-3)</f>
        <v>551000</v>
      </c>
      <c r="H54" s="15">
        <v>40000</v>
      </c>
      <c r="I54" s="15">
        <v>40000</v>
      </c>
      <c r="J54" s="15">
        <v>75000</v>
      </c>
      <c r="K54" s="15">
        <v>40000</v>
      </c>
      <c r="L54" s="15">
        <v>200000</v>
      </c>
      <c r="M54" s="15">
        <f>SUM(C54:L54)</f>
        <v>4081400</v>
      </c>
      <c r="N54" s="54"/>
    </row>
    <row r="55" spans="2:14" ht="12" hidden="1">
      <c r="B55" s="14" t="s">
        <v>41</v>
      </c>
      <c r="C55" s="15">
        <f>VLOOKUP($F$3,기본급!$A$44:$B$83,2)</f>
        <v>2037400</v>
      </c>
      <c r="D55" s="15">
        <f>VLOOKUP($F$2,직능급!$A$26:$B$47,2)</f>
        <v>883000</v>
      </c>
      <c r="E55" s="20">
        <f>ROUNDDOWN((C55+D55+H55+I55)/209*10*1.5,-3)</f>
        <v>215000</v>
      </c>
      <c r="G55" s="20">
        <f>ROUNDDOWN((C55+D55+H55+I55)/209*64*0.6,-3)</f>
        <v>551000</v>
      </c>
      <c r="H55" s="15">
        <v>40000</v>
      </c>
      <c r="I55" s="15">
        <v>40000</v>
      </c>
      <c r="J55" s="15">
        <v>75000</v>
      </c>
      <c r="K55" s="15">
        <v>40000</v>
      </c>
      <c r="L55" s="15">
        <v>200000</v>
      </c>
      <c r="M55" s="15">
        <f>SUM(C55:L55)</f>
        <v>4081400</v>
      </c>
      <c r="N55" s="54"/>
    </row>
    <row r="56" spans="2:14" ht="12" hidden="1">
      <c r="B56" s="14" t="s">
        <v>49</v>
      </c>
      <c r="C56" s="15">
        <f>VLOOKUP($F$3,기본급!$A$44:$B$83,2)</f>
        <v>2037400</v>
      </c>
      <c r="D56" s="15">
        <f>VLOOKUP($F$2,직능급!$A$26:$B$47,2)</f>
        <v>883000</v>
      </c>
      <c r="E56" s="20"/>
      <c r="G56" s="20"/>
      <c r="H56" s="15"/>
      <c r="M56" s="15">
        <f>ROUND((C56+D56)*N56,-1)</f>
        <v>6716920</v>
      </c>
      <c r="N56" s="53">
        <v>2.3</v>
      </c>
    </row>
    <row r="57" spans="2:13" ht="12" hidden="1">
      <c r="B57" s="23" t="s">
        <v>50</v>
      </c>
      <c r="C57" s="23"/>
      <c r="D57" s="23"/>
      <c r="E57" s="23"/>
      <c r="F57" s="23"/>
      <c r="G57" s="23"/>
      <c r="H57" s="23"/>
      <c r="I57" s="23"/>
      <c r="J57" s="23"/>
      <c r="K57" s="23"/>
      <c r="L57" s="24"/>
      <c r="M57" s="15">
        <f>SUM(M41:M56)</f>
        <v>71171840</v>
      </c>
    </row>
    <row r="58" spans="3:13" ht="12" hidden="1">
      <c r="C58" s="14"/>
      <c r="D58" s="14"/>
      <c r="E58" s="14"/>
      <c r="F58" s="14"/>
      <c r="G58" s="14"/>
      <c r="H58" s="14"/>
      <c r="I58" s="14"/>
      <c r="J58" s="14"/>
      <c r="K58" s="14"/>
      <c r="L58" s="28"/>
      <c r="M58" s="29"/>
    </row>
    <row r="59" spans="3:13" ht="12" hidden="1">
      <c r="C59" s="14"/>
      <c r="D59" s="14"/>
      <c r="E59" s="14"/>
      <c r="F59" s="14"/>
      <c r="G59" s="14"/>
      <c r="H59" s="14"/>
      <c r="I59" s="14"/>
      <c r="J59" s="14"/>
      <c r="K59" s="14"/>
      <c r="L59" s="28"/>
      <c r="M59" s="29"/>
    </row>
    <row r="60" spans="2:14" ht="21" customHeight="1" hidden="1">
      <c r="B60" s="30" t="s">
        <v>52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2:14" ht="12" hidden="1">
      <c r="B61" s="26" t="s">
        <v>44</v>
      </c>
      <c r="C61" s="17" t="s">
        <v>17</v>
      </c>
      <c r="D61" s="17" t="s">
        <v>18</v>
      </c>
      <c r="E61" s="17" t="s">
        <v>19</v>
      </c>
      <c r="F61" s="17" t="s">
        <v>20</v>
      </c>
      <c r="G61" s="17" t="s">
        <v>21</v>
      </c>
      <c r="H61" s="17" t="s">
        <v>22</v>
      </c>
      <c r="I61" s="17" t="s">
        <v>23</v>
      </c>
      <c r="J61" s="17" t="s">
        <v>24</v>
      </c>
      <c r="K61" s="17" t="s">
        <v>25</v>
      </c>
      <c r="L61" s="17" t="s">
        <v>26</v>
      </c>
      <c r="M61" s="18" t="s">
        <v>27</v>
      </c>
      <c r="N61" s="49" t="s">
        <v>28</v>
      </c>
    </row>
    <row r="62" spans="2:14" ht="12" hidden="1">
      <c r="B62" s="26"/>
      <c r="C62" s="19"/>
      <c r="D62" s="19" t="s">
        <v>18</v>
      </c>
      <c r="E62" s="19" t="s">
        <v>19</v>
      </c>
      <c r="F62" s="19" t="s">
        <v>20</v>
      </c>
      <c r="G62" s="19" t="s">
        <v>21</v>
      </c>
      <c r="H62" s="19" t="s">
        <v>22</v>
      </c>
      <c r="I62" s="19" t="s">
        <v>23</v>
      </c>
      <c r="J62" s="19" t="s">
        <v>24</v>
      </c>
      <c r="K62" s="19" t="s">
        <v>25</v>
      </c>
      <c r="L62" s="19" t="s">
        <v>26</v>
      </c>
      <c r="M62" s="18" t="s">
        <v>29</v>
      </c>
      <c r="N62" s="50"/>
    </row>
    <row r="63" spans="2:14" ht="12" hidden="1">
      <c r="B63" s="14" t="s">
        <v>30</v>
      </c>
      <c r="C63" s="15">
        <f>VLOOKUP($F$3,기본급!$A$2:$B$41,2)</f>
        <v>1959000</v>
      </c>
      <c r="D63" s="15">
        <f>VLOOKUP($F$2,직능급!$A$2:$B$23,2)</f>
        <v>849000</v>
      </c>
      <c r="E63" s="20">
        <f>ROUNDDOWN((C63+D63+H63+I63)/209*10*1.5,-3)</f>
        <v>207000</v>
      </c>
      <c r="F63" s="21"/>
      <c r="G63" s="20">
        <f>ROUNDDOWN((C63+D63+H63+I63)/209*64*0.6,-3)</f>
        <v>530000</v>
      </c>
      <c r="H63" s="15">
        <v>40000</v>
      </c>
      <c r="I63" s="15">
        <v>40000</v>
      </c>
      <c r="J63" s="15">
        <v>75000</v>
      </c>
      <c r="K63" s="15">
        <v>40000</v>
      </c>
      <c r="L63" s="15">
        <v>200000</v>
      </c>
      <c r="M63" s="15">
        <f>SUM(C63:L63)</f>
        <v>3940000</v>
      </c>
      <c r="N63" s="51"/>
    </row>
    <row r="64" spans="2:14" ht="12" hidden="1">
      <c r="B64" s="14" t="s">
        <v>31</v>
      </c>
      <c r="C64" s="15">
        <f>VLOOKUP($F$3,기본급!$A$2:$B$41,2)</f>
        <v>1959000</v>
      </c>
      <c r="D64" s="15">
        <f>VLOOKUP($F$2,직능급!$A$2:$B$23,2)</f>
        <v>849000</v>
      </c>
      <c r="E64" s="20">
        <f>ROUNDDOWN((C64+D64+H64+I64)/209*10*1.5,-3)</f>
        <v>207000</v>
      </c>
      <c r="F64" s="21"/>
      <c r="G64" s="20">
        <f>ROUNDDOWN((C64+D64+H64+I64)/209*64*0.6,-3)</f>
        <v>530000</v>
      </c>
      <c r="H64" s="15">
        <v>40000</v>
      </c>
      <c r="I64" s="15">
        <v>40000</v>
      </c>
      <c r="J64" s="15">
        <v>75000</v>
      </c>
      <c r="K64" s="15">
        <v>40000</v>
      </c>
      <c r="L64" s="15">
        <v>200000</v>
      </c>
      <c r="M64" s="15">
        <f>SUM(C64:L64)</f>
        <v>3940000</v>
      </c>
      <c r="N64" s="52"/>
    </row>
    <row r="65" spans="2:14" ht="12" hidden="1">
      <c r="B65" s="14" t="s">
        <v>32</v>
      </c>
      <c r="C65" s="15">
        <f>VLOOKUP($F$3,기본급!$A$2:$B$41,2)</f>
        <v>1959000</v>
      </c>
      <c r="D65" s="15">
        <f>VLOOKUP($F$2,직능급!$A$2:$B$23,2)</f>
        <v>849000</v>
      </c>
      <c r="E65" s="20">
        <f>ROUNDDOWN((C65+D65+H65+I65)/209*10*1.5,-3)</f>
        <v>207000</v>
      </c>
      <c r="F65" s="21"/>
      <c r="G65" s="20">
        <f>ROUNDDOWN((C65+D65+H65+I65)/209*64*0.6,-3)</f>
        <v>530000</v>
      </c>
      <c r="H65" s="15">
        <v>40000</v>
      </c>
      <c r="I65" s="15">
        <v>40000</v>
      </c>
      <c r="J65" s="15">
        <v>75000</v>
      </c>
      <c r="K65" s="15">
        <v>40000</v>
      </c>
      <c r="L65" s="15">
        <v>200000</v>
      </c>
      <c r="M65" s="15">
        <f>SUM(C65:L65)</f>
        <v>3940000</v>
      </c>
      <c r="N65" s="52"/>
    </row>
    <row r="66" spans="2:14" ht="12" hidden="1">
      <c r="B66" s="14" t="s">
        <v>42</v>
      </c>
      <c r="C66" s="15">
        <f>VLOOKUP($F$3,기본급!$A$2:$B$41,2)</f>
        <v>1959000</v>
      </c>
      <c r="D66" s="15">
        <f>VLOOKUP($F$2,직능급!$A$2:$B$23,2)</f>
        <v>849000</v>
      </c>
      <c r="E66" s="20"/>
      <c r="F66" s="22"/>
      <c r="G66" s="20"/>
      <c r="H66" s="15"/>
      <c r="I66" s="15"/>
      <c r="J66" s="15"/>
      <c r="K66" s="15"/>
      <c r="L66" s="15"/>
      <c r="M66" s="15">
        <f>ROUND((C66+D66)*N66,-1)</f>
        <v>4212000</v>
      </c>
      <c r="N66" s="53">
        <v>1.5</v>
      </c>
    </row>
    <row r="67" spans="2:14" ht="12" hidden="1">
      <c r="B67" s="14" t="s">
        <v>33</v>
      </c>
      <c r="C67" s="15">
        <f>VLOOKUP($F$3,기본급!$A$2:$B$41,2)</f>
        <v>1959000</v>
      </c>
      <c r="D67" s="15">
        <f>VLOOKUP($F$2,직능급!$A$2:$B$23,2)</f>
        <v>849000</v>
      </c>
      <c r="E67" s="20">
        <f>ROUNDDOWN((C67+D67+H67+I67)/209*10*1.5,-3)</f>
        <v>207000</v>
      </c>
      <c r="G67" s="20">
        <f>ROUNDDOWN((C67+D67+H67+I67)/209*64*0.6,-3)</f>
        <v>530000</v>
      </c>
      <c r="H67" s="15">
        <v>40000</v>
      </c>
      <c r="I67" s="15">
        <v>40000</v>
      </c>
      <c r="J67" s="15">
        <v>75000</v>
      </c>
      <c r="K67" s="15">
        <v>40000</v>
      </c>
      <c r="L67" s="15">
        <v>200000</v>
      </c>
      <c r="M67" s="15">
        <f>SUM(C67:L67)</f>
        <v>3940000</v>
      </c>
      <c r="N67" s="54"/>
    </row>
    <row r="68" spans="2:14" ht="12" hidden="1">
      <c r="B68" s="14" t="s">
        <v>34</v>
      </c>
      <c r="C68" s="15">
        <f>VLOOKUP($F$3,기본급!$A$2:$B$41,2)</f>
        <v>1959000</v>
      </c>
      <c r="D68" s="15">
        <f>VLOOKUP($F$2,직능급!$A$2:$B$23,2)</f>
        <v>849000</v>
      </c>
      <c r="E68" s="20">
        <f>ROUNDDOWN((C68+D68+H68+I68)/209*10*1.5,-3)</f>
        <v>207000</v>
      </c>
      <c r="G68" s="20">
        <f>ROUNDDOWN((C68+D68+H68+I68)/209*64*0.6,-3)</f>
        <v>530000</v>
      </c>
      <c r="H68" s="15">
        <v>40000</v>
      </c>
      <c r="I68" s="15">
        <v>40000</v>
      </c>
      <c r="J68" s="15">
        <v>75000</v>
      </c>
      <c r="K68" s="15">
        <v>40000</v>
      </c>
      <c r="L68" s="15">
        <v>200000</v>
      </c>
      <c r="M68" s="15">
        <f>SUM(C68:L68)</f>
        <v>3940000</v>
      </c>
      <c r="N68" s="54"/>
    </row>
    <row r="69" spans="2:14" ht="12" hidden="1">
      <c r="B69" s="14" t="s">
        <v>35</v>
      </c>
      <c r="C69" s="15">
        <f>VLOOKUP($F$3,기본급!$A$2:$B$41,2)</f>
        <v>1959000</v>
      </c>
      <c r="D69" s="15">
        <f>VLOOKUP($F$2,직능급!$A$2:$B$23,2)</f>
        <v>849000</v>
      </c>
      <c r="E69" s="20">
        <f>ROUNDDOWN((C69+D69+H69+I69)/209*10*1.5,-3)</f>
        <v>207000</v>
      </c>
      <c r="G69" s="20">
        <f>ROUNDDOWN((C69+D69+H69+I69)/209*64*0.6,-3)</f>
        <v>530000</v>
      </c>
      <c r="H69" s="15">
        <v>40000</v>
      </c>
      <c r="I69" s="15">
        <v>40000</v>
      </c>
      <c r="J69" s="15">
        <v>75000</v>
      </c>
      <c r="K69" s="15">
        <v>40000</v>
      </c>
      <c r="L69" s="15">
        <v>200000</v>
      </c>
      <c r="M69" s="15">
        <f>SUM(C69:L69)</f>
        <v>3940000</v>
      </c>
      <c r="N69" s="54"/>
    </row>
    <row r="70" spans="2:14" ht="12" hidden="1">
      <c r="B70" s="14" t="s">
        <v>48</v>
      </c>
      <c r="C70" s="15">
        <f>VLOOKUP($F$3,기본급!$A$2:$B$41,2)</f>
        <v>1959000</v>
      </c>
      <c r="D70" s="15">
        <f>VLOOKUP($F$2,직능급!$A$2:$B$23,2)</f>
        <v>849000</v>
      </c>
      <c r="E70" s="20"/>
      <c r="G70" s="20"/>
      <c r="H70" s="15"/>
      <c r="I70" s="15"/>
      <c r="J70" s="15"/>
      <c r="K70" s="15"/>
      <c r="L70" s="15"/>
      <c r="M70" s="15">
        <f>ROUND((C70+D70)*N70,-1)</f>
        <v>5335200</v>
      </c>
      <c r="N70" s="53">
        <v>1.9</v>
      </c>
    </row>
    <row r="71" spans="2:14" ht="12" hidden="1">
      <c r="B71" s="14" t="s">
        <v>36</v>
      </c>
      <c r="C71" s="15">
        <f>VLOOKUP($F$3,기본급!$A$2:$B$41,2)</f>
        <v>1959000</v>
      </c>
      <c r="D71" s="15">
        <f>VLOOKUP($F$2,직능급!$A$2:$B$23,2)</f>
        <v>849000</v>
      </c>
      <c r="E71" s="20">
        <f>ROUNDDOWN((C71+D71+H71+I71)/209*10*1.5,-3)</f>
        <v>207000</v>
      </c>
      <c r="G71" s="20">
        <f>ROUNDDOWN((C71+D71+H71+I71)/209*64*0.6,-3)</f>
        <v>530000</v>
      </c>
      <c r="H71" s="15">
        <v>40000</v>
      </c>
      <c r="I71" s="15">
        <v>40000</v>
      </c>
      <c r="J71" s="15">
        <v>75000</v>
      </c>
      <c r="K71" s="15">
        <v>40000</v>
      </c>
      <c r="L71" s="15">
        <v>200000</v>
      </c>
      <c r="M71" s="15">
        <f>SUM(C71:L71)</f>
        <v>3940000</v>
      </c>
      <c r="N71" s="54"/>
    </row>
    <row r="72" spans="2:14" ht="12" hidden="1">
      <c r="B72" s="14" t="s">
        <v>37</v>
      </c>
      <c r="C72" s="15">
        <f>VLOOKUP($F$3,기본급!$A$2:$B$41,2)</f>
        <v>1959000</v>
      </c>
      <c r="D72" s="15">
        <f>VLOOKUP($F$2,직능급!$A$2:$B$23,2)</f>
        <v>849000</v>
      </c>
      <c r="E72" s="20">
        <f>ROUNDDOWN((C72+D72+H72+I72)/209*10*1.5,-3)</f>
        <v>207000</v>
      </c>
      <c r="G72" s="20">
        <f>ROUNDDOWN((C72+D72+H72+I72)/209*64*0.6,-3)</f>
        <v>530000</v>
      </c>
      <c r="H72" s="15">
        <v>40000</v>
      </c>
      <c r="I72" s="15">
        <v>40000</v>
      </c>
      <c r="J72" s="15">
        <v>75000</v>
      </c>
      <c r="K72" s="15">
        <v>40000</v>
      </c>
      <c r="L72" s="15">
        <v>200000</v>
      </c>
      <c r="M72" s="15">
        <f>SUM(C72:L72)</f>
        <v>3940000</v>
      </c>
      <c r="N72" s="54"/>
    </row>
    <row r="73" spans="2:14" ht="12" hidden="1">
      <c r="B73" s="14" t="s">
        <v>38</v>
      </c>
      <c r="C73" s="15">
        <f>VLOOKUP($F$3,기본급!$A$2:$B$41,2)</f>
        <v>1959000</v>
      </c>
      <c r="D73" s="15">
        <f>VLOOKUP($F$2,직능급!$A$2:$B$23,2)</f>
        <v>849000</v>
      </c>
      <c r="E73" s="20">
        <f>ROUNDDOWN((C73+D73+H73+I73)/209*10*1.5,-3)</f>
        <v>207000</v>
      </c>
      <c r="G73" s="20">
        <f>ROUNDDOWN((C73+D73+H73+I73)/209*64*0.6,-3)</f>
        <v>530000</v>
      </c>
      <c r="H73" s="15">
        <v>40000</v>
      </c>
      <c r="I73" s="15">
        <v>40000</v>
      </c>
      <c r="J73" s="15">
        <v>75000</v>
      </c>
      <c r="K73" s="15">
        <v>40000</v>
      </c>
      <c r="L73" s="15">
        <v>200000</v>
      </c>
      <c r="M73" s="15">
        <f>SUM(C73:L73)</f>
        <v>3940000</v>
      </c>
      <c r="N73" s="54"/>
    </row>
    <row r="74" spans="2:14" ht="12" hidden="1">
      <c r="B74" s="14" t="s">
        <v>43</v>
      </c>
      <c r="C74" s="15">
        <f>VLOOKUP($F$3,기본급!$A$2:$B$41,2)</f>
        <v>1959000</v>
      </c>
      <c r="D74" s="15">
        <f>VLOOKUP($F$2,직능급!$A$2:$B$23,2)</f>
        <v>849000</v>
      </c>
      <c r="E74" s="20"/>
      <c r="G74" s="20"/>
      <c r="H74" s="15"/>
      <c r="I74" s="15"/>
      <c r="J74" s="15"/>
      <c r="K74" s="15"/>
      <c r="L74" s="15"/>
      <c r="M74" s="15">
        <f>ROUND((C74+D74)*N74,-1)</f>
        <v>5335200</v>
      </c>
      <c r="N74" s="53">
        <v>1.9</v>
      </c>
    </row>
    <row r="75" spans="2:14" ht="12" hidden="1">
      <c r="B75" s="14" t="s">
        <v>39</v>
      </c>
      <c r="C75" s="15">
        <f>VLOOKUP($F$3,기본급!$A$2:$B$41,2)</f>
        <v>1959000</v>
      </c>
      <c r="D75" s="15">
        <f>VLOOKUP($F$2,직능급!$A$2:$B$23,2)</f>
        <v>849000</v>
      </c>
      <c r="E75" s="20">
        <f>ROUNDDOWN((C75+D75+H75+I75)/209*10*1.5,-3)</f>
        <v>207000</v>
      </c>
      <c r="G75" s="20">
        <f>ROUNDDOWN((C75+D75+H75+I75)/209*64*0.6,-3)</f>
        <v>530000</v>
      </c>
      <c r="H75" s="15">
        <v>40000</v>
      </c>
      <c r="I75" s="15">
        <v>40000</v>
      </c>
      <c r="J75" s="15">
        <v>75000</v>
      </c>
      <c r="K75" s="15">
        <v>40000</v>
      </c>
      <c r="L75" s="15">
        <v>200000</v>
      </c>
      <c r="M75" s="15">
        <f>SUM(C75:L75)</f>
        <v>3940000</v>
      </c>
      <c r="N75" s="54"/>
    </row>
    <row r="76" spans="2:14" ht="12" hidden="1">
      <c r="B76" s="14" t="s">
        <v>40</v>
      </c>
      <c r="C76" s="15">
        <f>VLOOKUP($F$3,기본급!$A$2:$B$41,2)</f>
        <v>1959000</v>
      </c>
      <c r="D76" s="15">
        <f>VLOOKUP($F$2,직능급!$A$2:$B$23,2)</f>
        <v>849000</v>
      </c>
      <c r="E76" s="20">
        <f>ROUNDDOWN((C76+D76+H76+I76)/209*10*1.5,-3)</f>
        <v>207000</v>
      </c>
      <c r="G76" s="20">
        <f>ROUNDDOWN((C76+D76+H76+I76)/209*64*0.6,-3)</f>
        <v>530000</v>
      </c>
      <c r="H76" s="15">
        <v>40000</v>
      </c>
      <c r="I76" s="15">
        <v>40000</v>
      </c>
      <c r="J76" s="15">
        <v>75000</v>
      </c>
      <c r="K76" s="15">
        <v>40000</v>
      </c>
      <c r="L76" s="15">
        <v>200000</v>
      </c>
      <c r="M76" s="15">
        <f>SUM(C76:L76)</f>
        <v>3940000</v>
      </c>
      <c r="N76" s="54"/>
    </row>
    <row r="77" spans="2:14" ht="12" hidden="1">
      <c r="B77" s="14" t="s">
        <v>41</v>
      </c>
      <c r="C77" s="15">
        <f>VLOOKUP($F$3,기본급!$A$2:$B$41,2)</f>
        <v>1959000</v>
      </c>
      <c r="D77" s="15">
        <f>VLOOKUP($F$2,직능급!$A$2:$B$23,2)</f>
        <v>849000</v>
      </c>
      <c r="E77" s="20">
        <f>ROUNDDOWN((C77+D77+H77+I77)/209*10*1.5,-3)</f>
        <v>207000</v>
      </c>
      <c r="G77" s="20">
        <f>ROUNDDOWN((C77+D77+H77+I77)/209*64*0.6,-3)</f>
        <v>530000</v>
      </c>
      <c r="H77" s="15">
        <v>40000</v>
      </c>
      <c r="I77" s="15">
        <v>40000</v>
      </c>
      <c r="J77" s="15">
        <v>75000</v>
      </c>
      <c r="K77" s="15">
        <v>40000</v>
      </c>
      <c r="L77" s="15">
        <v>200000</v>
      </c>
      <c r="M77" s="15">
        <f>SUM(C77:L77)</f>
        <v>3940000</v>
      </c>
      <c r="N77" s="54"/>
    </row>
    <row r="78" spans="2:14" ht="12" hidden="1">
      <c r="B78" s="14" t="s">
        <v>49</v>
      </c>
      <c r="C78" s="15">
        <f>VLOOKUP($F$3,기본급!$A$2:$B$41,2)</f>
        <v>1959000</v>
      </c>
      <c r="D78" s="15">
        <f>VLOOKUP($F$2,직능급!$A$2:$B$23,2)</f>
        <v>849000</v>
      </c>
      <c r="E78" s="20"/>
      <c r="G78" s="20"/>
      <c r="H78" s="15"/>
      <c r="M78" s="15">
        <f>ROUND((C78+D78)*N78,-1)</f>
        <v>6458400</v>
      </c>
      <c r="N78" s="53">
        <v>2.3</v>
      </c>
    </row>
    <row r="79" spans="2:13" ht="12" hidden="1">
      <c r="B79" s="23" t="s">
        <v>50</v>
      </c>
      <c r="C79" s="23"/>
      <c r="D79" s="23"/>
      <c r="E79" s="23"/>
      <c r="F79" s="23"/>
      <c r="G79" s="23"/>
      <c r="H79" s="23"/>
      <c r="I79" s="23"/>
      <c r="J79" s="23"/>
      <c r="K79" s="23"/>
      <c r="L79" s="24"/>
      <c r="M79" s="15">
        <f>SUM(M63:M78)</f>
        <v>68620800</v>
      </c>
    </row>
    <row r="80" ht="12" hidden="1"/>
    <row r="81" ht="12" hidden="1"/>
    <row r="82" spans="2:14" ht="12" hidden="1">
      <c r="B82" s="26" t="s">
        <v>44</v>
      </c>
      <c r="C82" s="17" t="s">
        <v>17</v>
      </c>
      <c r="D82" s="17" t="s">
        <v>18</v>
      </c>
      <c r="E82" s="17" t="s">
        <v>19</v>
      </c>
      <c r="F82" s="17" t="s">
        <v>20</v>
      </c>
      <c r="G82" s="17" t="s">
        <v>21</v>
      </c>
      <c r="H82" s="17" t="s">
        <v>22</v>
      </c>
      <c r="I82" s="17" t="s">
        <v>23</v>
      </c>
      <c r="J82" s="17" t="s">
        <v>24</v>
      </c>
      <c r="K82" s="17" t="s">
        <v>25</v>
      </c>
      <c r="L82" s="17" t="s">
        <v>26</v>
      </c>
      <c r="M82" s="18" t="s">
        <v>27</v>
      </c>
      <c r="N82" s="49" t="s">
        <v>28</v>
      </c>
    </row>
    <row r="83" spans="2:14" ht="12" hidden="1">
      <c r="B83" s="26"/>
      <c r="C83" s="19"/>
      <c r="D83" s="19" t="s">
        <v>18</v>
      </c>
      <c r="E83" s="19" t="s">
        <v>19</v>
      </c>
      <c r="F83" s="19" t="s">
        <v>20</v>
      </c>
      <c r="G83" s="19" t="s">
        <v>21</v>
      </c>
      <c r="H83" s="19" t="s">
        <v>22</v>
      </c>
      <c r="I83" s="19" t="s">
        <v>23</v>
      </c>
      <c r="J83" s="19" t="s">
        <v>24</v>
      </c>
      <c r="K83" s="19" t="s">
        <v>25</v>
      </c>
      <c r="L83" s="19" t="s">
        <v>26</v>
      </c>
      <c r="M83" s="18" t="s">
        <v>29</v>
      </c>
      <c r="N83" s="50"/>
    </row>
    <row r="84" spans="2:14" ht="12" hidden="1">
      <c r="B84" s="14" t="s">
        <v>30</v>
      </c>
      <c r="C84" s="15">
        <f>VLOOKUP($F$3,기본급!$A$44:$B$83,2)</f>
        <v>2037400</v>
      </c>
      <c r="D84" s="15">
        <f>VLOOKUP($F$2,직능급!$A$26:$B$47,2)</f>
        <v>883000</v>
      </c>
      <c r="E84" s="20">
        <f>ROUNDDOWN((C84+D84+H84+I84)/209*10*1.5,-3)</f>
        <v>215000</v>
      </c>
      <c r="F84" s="21"/>
      <c r="G84" s="20">
        <f>ROUNDDOWN((C84+D84+H84+I84)/209*64*0.6,-3)</f>
        <v>551000</v>
      </c>
      <c r="H84" s="15">
        <v>40000</v>
      </c>
      <c r="I84" s="15">
        <v>40000</v>
      </c>
      <c r="J84" s="15">
        <v>75000</v>
      </c>
      <c r="K84" s="15">
        <v>40000</v>
      </c>
      <c r="L84" s="15">
        <v>200000</v>
      </c>
      <c r="M84" s="15">
        <f>SUM(C84:L84)</f>
        <v>4081400</v>
      </c>
      <c r="N84" s="51"/>
    </row>
    <row r="85" spans="2:14" ht="12" hidden="1">
      <c r="B85" s="14" t="s">
        <v>31</v>
      </c>
      <c r="C85" s="15">
        <f>VLOOKUP($F$3,기본급!$A$44:$B$83,2)</f>
        <v>2037400</v>
      </c>
      <c r="D85" s="15">
        <f>VLOOKUP($F$2,직능급!$A$26:$B$47,2)</f>
        <v>883000</v>
      </c>
      <c r="E85" s="20">
        <f>ROUNDDOWN((C85+D85+H85+I85)/209*10*1.5,-3)</f>
        <v>215000</v>
      </c>
      <c r="F85" s="21"/>
      <c r="G85" s="20">
        <f>ROUNDDOWN((C85+D85+H85+I85)/209*64*0.6,-3)</f>
        <v>551000</v>
      </c>
      <c r="H85" s="15">
        <v>40000</v>
      </c>
      <c r="I85" s="15">
        <v>40000</v>
      </c>
      <c r="J85" s="15">
        <v>75000</v>
      </c>
      <c r="K85" s="15">
        <v>40000</v>
      </c>
      <c r="L85" s="15">
        <v>200000</v>
      </c>
      <c r="M85" s="15">
        <f>SUM(C85:L85)</f>
        <v>4081400</v>
      </c>
      <c r="N85" s="52"/>
    </row>
    <row r="86" spans="2:14" ht="12" hidden="1">
      <c r="B86" s="14" t="s">
        <v>32</v>
      </c>
      <c r="C86" s="15">
        <f>VLOOKUP($F$3,기본급!$A$44:$B$83,2)</f>
        <v>2037400</v>
      </c>
      <c r="D86" s="15">
        <f>VLOOKUP($F$2,직능급!$A$26:$B$47,2)</f>
        <v>883000</v>
      </c>
      <c r="E86" s="20">
        <f>ROUNDDOWN((C86+D86+H86+I86)/209*10*1.5,-3)</f>
        <v>215000</v>
      </c>
      <c r="F86" s="21"/>
      <c r="G86" s="20">
        <f>ROUNDDOWN((C86+D86+H86+I86)/209*64*0.6,-3)</f>
        <v>551000</v>
      </c>
      <c r="H86" s="15">
        <v>40000</v>
      </c>
      <c r="I86" s="15">
        <v>40000</v>
      </c>
      <c r="J86" s="15">
        <v>75000</v>
      </c>
      <c r="K86" s="15">
        <v>40000</v>
      </c>
      <c r="L86" s="15">
        <v>200000</v>
      </c>
      <c r="M86" s="15">
        <f>SUM(C86:L86)</f>
        <v>4081400</v>
      </c>
      <c r="N86" s="52"/>
    </row>
    <row r="87" spans="2:14" ht="12" hidden="1">
      <c r="B87" s="14" t="s">
        <v>42</v>
      </c>
      <c r="C87" s="15">
        <f>VLOOKUP($F$3,기본급!$A$44:$B$83,2)</f>
        <v>2037400</v>
      </c>
      <c r="D87" s="15">
        <f>VLOOKUP($F$2,직능급!$A$26:$B$47,2)</f>
        <v>883000</v>
      </c>
      <c r="E87" s="20"/>
      <c r="F87" s="22"/>
      <c r="G87" s="20"/>
      <c r="H87" s="15"/>
      <c r="I87" s="15"/>
      <c r="J87" s="15"/>
      <c r="K87" s="15"/>
      <c r="L87" s="15"/>
      <c r="M87" s="15">
        <f>ROUND((C87+D87)*N87,-1)</f>
        <v>4380600</v>
      </c>
      <c r="N87" s="53">
        <v>1.5</v>
      </c>
    </row>
    <row r="88" spans="2:14" ht="12" hidden="1">
      <c r="B88" s="14" t="s">
        <v>33</v>
      </c>
      <c r="C88" s="15">
        <f>VLOOKUP($F$3,기본급!$A$44:$B$83,2)</f>
        <v>2037400</v>
      </c>
      <c r="D88" s="15">
        <f>VLOOKUP($F$2,직능급!$A$26:$B$47,2)</f>
        <v>883000</v>
      </c>
      <c r="E88" s="20">
        <f>ROUNDDOWN((C88+D88+H88+I88)/209*10*1.5,-3)</f>
        <v>215000</v>
      </c>
      <c r="G88" s="20">
        <f>ROUNDDOWN((C88+D88+H88+I88)/209*64*0.6,-3)</f>
        <v>551000</v>
      </c>
      <c r="H88" s="15">
        <v>40000</v>
      </c>
      <c r="I88" s="15">
        <v>40000</v>
      </c>
      <c r="J88" s="15">
        <v>75000</v>
      </c>
      <c r="K88" s="15">
        <v>40000</v>
      </c>
      <c r="L88" s="15">
        <v>200000</v>
      </c>
      <c r="M88" s="15">
        <f>SUM(C88:L88)</f>
        <v>4081400</v>
      </c>
      <c r="N88" s="54"/>
    </row>
    <row r="89" spans="2:14" ht="12" hidden="1">
      <c r="B89" s="14" t="s">
        <v>34</v>
      </c>
      <c r="C89" s="15">
        <f>VLOOKUP($F$3,기본급!$A$44:$B$83,2)</f>
        <v>2037400</v>
      </c>
      <c r="D89" s="15">
        <f>VLOOKUP($F$2,직능급!$A$26:$B$47,2)</f>
        <v>883000</v>
      </c>
      <c r="E89" s="20">
        <f>ROUNDDOWN((C89+D89+H89+I89)/209*10*1.5,-3)</f>
        <v>215000</v>
      </c>
      <c r="G89" s="20">
        <f>ROUNDDOWN((C89+D89+H89+I89)/209*64*0.6,-3)</f>
        <v>551000</v>
      </c>
      <c r="H89" s="15">
        <v>40000</v>
      </c>
      <c r="I89" s="15">
        <v>40000</v>
      </c>
      <c r="J89" s="15">
        <v>75000</v>
      </c>
      <c r="K89" s="15">
        <v>40000</v>
      </c>
      <c r="L89" s="15">
        <v>200000</v>
      </c>
      <c r="M89" s="15">
        <f>SUM(C89:L89)</f>
        <v>4081400</v>
      </c>
      <c r="N89" s="54"/>
    </row>
    <row r="90" spans="2:14" ht="12" hidden="1">
      <c r="B90" s="14" t="s">
        <v>35</v>
      </c>
      <c r="C90" s="15">
        <f>VLOOKUP($F$3,기본급!$A$44:$B$83,2)</f>
        <v>2037400</v>
      </c>
      <c r="D90" s="15">
        <f>VLOOKUP($F$2,직능급!$A$26:$B$47,2)</f>
        <v>883000</v>
      </c>
      <c r="E90" s="20">
        <f>ROUNDDOWN((C90+D90+H90+I90)/209*10*1.5,-3)</f>
        <v>215000</v>
      </c>
      <c r="G90" s="20">
        <f>ROUNDDOWN((C90+D90+H90+I90)/209*64*0.6,-3)</f>
        <v>551000</v>
      </c>
      <c r="H90" s="15">
        <v>40000</v>
      </c>
      <c r="I90" s="15">
        <v>40000</v>
      </c>
      <c r="J90" s="15">
        <v>75000</v>
      </c>
      <c r="K90" s="15">
        <v>40000</v>
      </c>
      <c r="L90" s="15">
        <v>200000</v>
      </c>
      <c r="M90" s="15">
        <f>SUM(C90:L90)</f>
        <v>4081400</v>
      </c>
      <c r="N90" s="54"/>
    </row>
    <row r="91" spans="2:14" ht="12" hidden="1">
      <c r="B91" s="14" t="s">
        <v>48</v>
      </c>
      <c r="C91" s="15">
        <f>+C78</f>
        <v>1959000</v>
      </c>
      <c r="D91" s="15">
        <f>+D78</f>
        <v>849000</v>
      </c>
      <c r="E91" s="20"/>
      <c r="G91" s="20"/>
      <c r="H91" s="15"/>
      <c r="I91" s="15"/>
      <c r="J91" s="15"/>
      <c r="K91" s="15"/>
      <c r="L91" s="15"/>
      <c r="M91" s="15">
        <f>ROUND((C91+D91)*N91,-1)</f>
        <v>5335200</v>
      </c>
      <c r="N91" s="53">
        <v>1.9</v>
      </c>
    </row>
    <row r="92" spans="2:14" ht="12" hidden="1">
      <c r="B92" s="14" t="s">
        <v>36</v>
      </c>
      <c r="C92" s="15">
        <f>VLOOKUP($F$3,기본급!$A$44:$B$83,2)</f>
        <v>2037400</v>
      </c>
      <c r="D92" s="15">
        <f>VLOOKUP($F$2,직능급!$A$26:$B$47,2)</f>
        <v>883000</v>
      </c>
      <c r="E92" s="20">
        <f>ROUNDDOWN((C92+D92+H92+I92)/209*10*1.5,-3)</f>
        <v>215000</v>
      </c>
      <c r="G92" s="20">
        <f>ROUNDDOWN((C92+D92+H92+I92)/209*64*0.6,-3)</f>
        <v>551000</v>
      </c>
      <c r="H92" s="15">
        <v>40000</v>
      </c>
      <c r="I92" s="15">
        <v>40000</v>
      </c>
      <c r="J92" s="15">
        <v>75000</v>
      </c>
      <c r="K92" s="15">
        <v>40000</v>
      </c>
      <c r="L92" s="15">
        <v>200000</v>
      </c>
      <c r="M92" s="15">
        <f>SUM(C92:L92)</f>
        <v>4081400</v>
      </c>
      <c r="N92" s="54"/>
    </row>
    <row r="93" spans="2:14" ht="12" hidden="1">
      <c r="B93" s="14" t="s">
        <v>37</v>
      </c>
      <c r="C93" s="15">
        <f>VLOOKUP($F$3,기본급!$A$44:$B$83,2)</f>
        <v>2037400</v>
      </c>
      <c r="D93" s="15">
        <f>VLOOKUP($F$2,직능급!$A$26:$B$47,2)</f>
        <v>883000</v>
      </c>
      <c r="E93" s="20">
        <f>ROUNDDOWN((C93+D93+H93+I93)/209*10*1.5,-3)</f>
        <v>215000</v>
      </c>
      <c r="G93" s="20">
        <f>ROUNDDOWN((C93+D93+H93+I93)/209*64*0.6,-3)</f>
        <v>551000</v>
      </c>
      <c r="H93" s="15">
        <v>40000</v>
      </c>
      <c r="I93" s="15">
        <v>40000</v>
      </c>
      <c r="J93" s="15">
        <v>75000</v>
      </c>
      <c r="K93" s="15">
        <v>40000</v>
      </c>
      <c r="L93" s="15">
        <v>200000</v>
      </c>
      <c r="M93" s="15">
        <f>SUM(C93:L93)</f>
        <v>4081400</v>
      </c>
      <c r="N93" s="54"/>
    </row>
    <row r="94" spans="2:14" ht="12" hidden="1">
      <c r="B94" s="14" t="s">
        <v>38</v>
      </c>
      <c r="C94" s="15">
        <f>VLOOKUP($F$3,기본급!$A$44:$B$83,2)</f>
        <v>2037400</v>
      </c>
      <c r="D94" s="15">
        <f>VLOOKUP($F$2,직능급!$A$26:$B$47,2)</f>
        <v>883000</v>
      </c>
      <c r="E94" s="20">
        <f>ROUNDDOWN((C94+D94+H94+I94)/209*10*1.5,-3)</f>
        <v>215000</v>
      </c>
      <c r="G94" s="20">
        <f>ROUNDDOWN((C94+D94+H94+I94)/209*64*0.6,-3)</f>
        <v>551000</v>
      </c>
      <c r="H94" s="15">
        <v>40000</v>
      </c>
      <c r="I94" s="15">
        <v>40000</v>
      </c>
      <c r="J94" s="15">
        <v>75000</v>
      </c>
      <c r="K94" s="15">
        <v>40000</v>
      </c>
      <c r="L94" s="15">
        <v>200000</v>
      </c>
      <c r="M94" s="15">
        <f>SUM(C94:L94)</f>
        <v>4081400</v>
      </c>
      <c r="N94" s="54"/>
    </row>
    <row r="95" spans="2:14" ht="12" hidden="1">
      <c r="B95" s="14" t="s">
        <v>43</v>
      </c>
      <c r="C95" s="15">
        <f>VLOOKUP($F$3,기본급!$A$44:$B$83,2)</f>
        <v>2037400</v>
      </c>
      <c r="D95" s="15">
        <f>VLOOKUP($F$2,직능급!$A$26:$B$47,2)</f>
        <v>883000</v>
      </c>
      <c r="E95" s="20"/>
      <c r="G95" s="20"/>
      <c r="H95" s="15"/>
      <c r="I95" s="15"/>
      <c r="J95" s="15"/>
      <c r="K95" s="15"/>
      <c r="L95" s="15"/>
      <c r="M95" s="15">
        <f>ROUND((C95+D95)*(N95-0.4)+(C91+D91)*0.4,-1)</f>
        <v>5503800</v>
      </c>
      <c r="N95" s="53">
        <v>1.9</v>
      </c>
    </row>
    <row r="96" spans="2:14" ht="12" hidden="1">
      <c r="B96" s="14" t="s">
        <v>39</v>
      </c>
      <c r="C96" s="15">
        <f>VLOOKUP($F$3,기본급!$A$44:$B$83,2)</f>
        <v>2037400</v>
      </c>
      <c r="D96" s="15">
        <f>VLOOKUP($F$2,직능급!$A$26:$B$47,2)</f>
        <v>883000</v>
      </c>
      <c r="E96" s="20">
        <f>ROUNDDOWN((C96+D96+H96+I96)/209*10*1.5,-3)</f>
        <v>215000</v>
      </c>
      <c r="G96" s="20">
        <f>ROUNDDOWN((C96+D96+H96+I96)/209*64*0.6,-3)</f>
        <v>551000</v>
      </c>
      <c r="H96" s="15">
        <v>40000</v>
      </c>
      <c r="I96" s="15">
        <v>40000</v>
      </c>
      <c r="J96" s="15">
        <v>75000</v>
      </c>
      <c r="K96" s="15">
        <v>40000</v>
      </c>
      <c r="L96" s="15">
        <v>200000</v>
      </c>
      <c r="M96" s="15">
        <f>SUM(C96:L96)</f>
        <v>4081400</v>
      </c>
      <c r="N96" s="54"/>
    </row>
    <row r="97" spans="2:14" ht="12" hidden="1">
      <c r="B97" s="14" t="s">
        <v>40</v>
      </c>
      <c r="C97" s="15">
        <f>VLOOKUP($F$3,기본급!$A$44:$B$83,2)</f>
        <v>2037400</v>
      </c>
      <c r="D97" s="15">
        <f>VLOOKUP($F$2,직능급!$A$26:$B$47,2)</f>
        <v>883000</v>
      </c>
      <c r="E97" s="20">
        <f>ROUNDDOWN((C97+D97+H97+I97)/209*10*1.5,-3)</f>
        <v>215000</v>
      </c>
      <c r="G97" s="20">
        <f>ROUNDDOWN((C97+D97+H97+I97)/209*64*0.6,-3)</f>
        <v>551000</v>
      </c>
      <c r="H97" s="15">
        <v>40000</v>
      </c>
      <c r="I97" s="15">
        <v>40000</v>
      </c>
      <c r="J97" s="15">
        <v>75000</v>
      </c>
      <c r="K97" s="15">
        <v>40000</v>
      </c>
      <c r="L97" s="15">
        <v>200000</v>
      </c>
      <c r="M97" s="15">
        <f>SUM(C97:L97)</f>
        <v>4081400</v>
      </c>
      <c r="N97" s="54"/>
    </row>
    <row r="98" spans="2:14" ht="12" hidden="1">
      <c r="B98" s="14" t="s">
        <v>41</v>
      </c>
      <c r="C98" s="15">
        <f>VLOOKUP($F$3,기본급!$A$44:$B$83,2)</f>
        <v>2037400</v>
      </c>
      <c r="D98" s="15">
        <f>VLOOKUP($F$2,직능급!$A$26:$B$47,2)</f>
        <v>883000</v>
      </c>
      <c r="E98" s="20">
        <f>ROUNDDOWN((C98+D98+H98+I98)/209*10*1.5,-3)</f>
        <v>215000</v>
      </c>
      <c r="G98" s="20">
        <f>ROUNDDOWN((C98+D98+H98+I98)/209*64*0.6,-3)</f>
        <v>551000</v>
      </c>
      <c r="H98" s="15">
        <v>40000</v>
      </c>
      <c r="I98" s="15">
        <v>40000</v>
      </c>
      <c r="J98" s="15">
        <v>75000</v>
      </c>
      <c r="K98" s="15">
        <v>40000</v>
      </c>
      <c r="L98" s="15">
        <v>200000</v>
      </c>
      <c r="M98" s="15">
        <f>SUM(C98:L98)</f>
        <v>4081400</v>
      </c>
      <c r="N98" s="54"/>
    </row>
    <row r="99" spans="2:14" ht="12" hidden="1">
      <c r="B99" s="14" t="s">
        <v>49</v>
      </c>
      <c r="C99" s="15">
        <f>+C91</f>
        <v>1959000</v>
      </c>
      <c r="D99" s="15">
        <f>+D91</f>
        <v>849000</v>
      </c>
      <c r="E99" s="20"/>
      <c r="G99" s="20"/>
      <c r="H99" s="15"/>
      <c r="M99" s="15">
        <f>ROUND((C99+D99)*N99,-1)</f>
        <v>6458400</v>
      </c>
      <c r="N99" s="53">
        <v>2.3</v>
      </c>
    </row>
    <row r="100" spans="2:13" ht="12" hidden="1">
      <c r="B100" s="23" t="s">
        <v>50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4"/>
      <c r="M100" s="15">
        <f>SUM(M84:M99)</f>
        <v>70654800</v>
      </c>
    </row>
    <row r="101" spans="3:13" ht="12" hidden="1">
      <c r="C101" s="14"/>
      <c r="D101" s="14"/>
      <c r="E101" s="14"/>
      <c r="F101" s="14"/>
      <c r="G101" s="14"/>
      <c r="H101" s="14"/>
      <c r="I101" s="14"/>
      <c r="J101" s="14"/>
      <c r="K101" s="14"/>
      <c r="L101" s="25"/>
      <c r="M101" s="15"/>
    </row>
    <row r="102" spans="2:14" ht="17.25" hidden="1">
      <c r="B102" s="30" t="s">
        <v>53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ht="12" hidden="1">
      <c r="B103" s="26" t="s">
        <v>44</v>
      </c>
      <c r="C103" s="17" t="s">
        <v>17</v>
      </c>
      <c r="D103" s="17" t="s">
        <v>18</v>
      </c>
      <c r="E103" s="17" t="s">
        <v>19</v>
      </c>
      <c r="F103" s="17" t="s">
        <v>20</v>
      </c>
      <c r="G103" s="17" t="s">
        <v>21</v>
      </c>
      <c r="H103" s="17" t="s">
        <v>22</v>
      </c>
      <c r="I103" s="17" t="s">
        <v>23</v>
      </c>
      <c r="J103" s="17" t="s">
        <v>24</v>
      </c>
      <c r="K103" s="17" t="s">
        <v>25</v>
      </c>
      <c r="L103" s="17" t="s">
        <v>26</v>
      </c>
      <c r="M103" s="18" t="s">
        <v>27</v>
      </c>
      <c r="N103" s="49" t="s">
        <v>28</v>
      </c>
    </row>
    <row r="104" spans="2:14" ht="12" hidden="1">
      <c r="B104" s="26"/>
      <c r="C104" s="19"/>
      <c r="D104" s="19" t="s">
        <v>18</v>
      </c>
      <c r="E104" s="19" t="s">
        <v>19</v>
      </c>
      <c r="F104" s="19" t="s">
        <v>20</v>
      </c>
      <c r="G104" s="19" t="s">
        <v>21</v>
      </c>
      <c r="H104" s="19" t="s">
        <v>22</v>
      </c>
      <c r="I104" s="19" t="s">
        <v>23</v>
      </c>
      <c r="J104" s="19" t="s">
        <v>24</v>
      </c>
      <c r="K104" s="19" t="s">
        <v>25</v>
      </c>
      <c r="L104" s="19" t="s">
        <v>26</v>
      </c>
      <c r="M104" s="18" t="s">
        <v>29</v>
      </c>
      <c r="N104" s="50"/>
    </row>
    <row r="105" spans="2:14" ht="12" hidden="1">
      <c r="B105" s="14" t="s">
        <v>30</v>
      </c>
      <c r="C105" s="15">
        <f>VLOOKUP($F$3,기본급!$A$2:$B$41,2)</f>
        <v>1959000</v>
      </c>
      <c r="D105" s="15">
        <f>VLOOKUP($F$2,직능급!$A$2:$B$23,2)</f>
        <v>849000</v>
      </c>
      <c r="E105" s="20">
        <f>ROUNDDOWN((C105+D105+H105+I105)/209*10*1.5,-3)</f>
        <v>207000</v>
      </c>
      <c r="F105" s="21"/>
      <c r="G105" s="20">
        <f>ROUNDDOWN((C105+D105+H105+I105)/209*64*0.6,-3)</f>
        <v>530000</v>
      </c>
      <c r="H105" s="15">
        <v>40000</v>
      </c>
      <c r="I105" s="15">
        <v>40000</v>
      </c>
      <c r="J105" s="15">
        <v>75000</v>
      </c>
      <c r="K105" s="15">
        <v>40000</v>
      </c>
      <c r="L105" s="15">
        <v>200000</v>
      </c>
      <c r="M105" s="15">
        <f>SUM(C105:L105)</f>
        <v>3940000</v>
      </c>
      <c r="N105" s="51"/>
    </row>
    <row r="106" spans="2:14" ht="12" hidden="1">
      <c r="B106" s="14" t="s">
        <v>31</v>
      </c>
      <c r="C106" s="15">
        <f>VLOOKUP($F$3,기본급!$A$2:$B$41,2)</f>
        <v>1959000</v>
      </c>
      <c r="D106" s="15">
        <f>VLOOKUP($F$2,직능급!$A$2:$B$23,2)</f>
        <v>849000</v>
      </c>
      <c r="E106" s="20">
        <f>ROUNDDOWN((C106+D106+H106+I106)/209*10*1.5,-3)</f>
        <v>207000</v>
      </c>
      <c r="F106" s="21"/>
      <c r="G106" s="20">
        <f>ROUNDDOWN((C106+D106+H106+I106)/209*64*0.6,-3)</f>
        <v>530000</v>
      </c>
      <c r="H106" s="15">
        <v>40000</v>
      </c>
      <c r="I106" s="15">
        <v>40000</v>
      </c>
      <c r="J106" s="15">
        <v>75000</v>
      </c>
      <c r="K106" s="15">
        <v>40000</v>
      </c>
      <c r="L106" s="15">
        <v>200000</v>
      </c>
      <c r="M106" s="15">
        <f>SUM(C106:L106)</f>
        <v>3940000</v>
      </c>
      <c r="N106" s="52"/>
    </row>
    <row r="107" spans="2:14" ht="12" hidden="1">
      <c r="B107" s="14" t="s">
        <v>32</v>
      </c>
      <c r="C107" s="15">
        <f>VLOOKUP($F$3,기본급!$A$2:$B$41,2)</f>
        <v>1959000</v>
      </c>
      <c r="D107" s="15">
        <f>VLOOKUP($F$2,직능급!$A$2:$B$23,2)</f>
        <v>849000</v>
      </c>
      <c r="E107" s="20">
        <f>ROUNDDOWN((C107+D107+H107+I107)/209*10*1.5,-3)</f>
        <v>207000</v>
      </c>
      <c r="F107" s="21"/>
      <c r="G107" s="20">
        <f>ROUNDDOWN((C107+D107+H107+I107)/209*64*0.6,-3)</f>
        <v>530000</v>
      </c>
      <c r="H107" s="15">
        <v>40000</v>
      </c>
      <c r="I107" s="15">
        <v>40000</v>
      </c>
      <c r="J107" s="15">
        <v>75000</v>
      </c>
      <c r="K107" s="15">
        <v>40000</v>
      </c>
      <c r="L107" s="15">
        <v>200000</v>
      </c>
      <c r="M107" s="15">
        <f>SUM(C107:L107)</f>
        <v>3940000</v>
      </c>
      <c r="N107" s="52"/>
    </row>
    <row r="108" spans="2:14" ht="12" hidden="1">
      <c r="B108" s="14" t="s">
        <v>42</v>
      </c>
      <c r="C108" s="15">
        <f>VLOOKUP($F$3,기본급!$A$2:$B$41,2)</f>
        <v>1959000</v>
      </c>
      <c r="D108" s="15">
        <f>VLOOKUP($F$2,직능급!$A$2:$B$23,2)</f>
        <v>849000</v>
      </c>
      <c r="E108" s="20"/>
      <c r="F108" s="22"/>
      <c r="G108" s="20"/>
      <c r="H108" s="15"/>
      <c r="I108" s="15"/>
      <c r="J108" s="15"/>
      <c r="K108" s="15"/>
      <c r="L108" s="15"/>
      <c r="M108" s="15">
        <f>ROUND((C108+D108)*N108,-1)</f>
        <v>4212000</v>
      </c>
      <c r="N108" s="53">
        <v>1.5</v>
      </c>
    </row>
    <row r="109" spans="2:14" ht="12" hidden="1">
      <c r="B109" s="14" t="s">
        <v>33</v>
      </c>
      <c r="C109" s="15">
        <f>VLOOKUP($F$3,기본급!$A$2:$B$41,2)</f>
        <v>1959000</v>
      </c>
      <c r="D109" s="15">
        <f>VLOOKUP($F$2,직능급!$A$2:$B$23,2)</f>
        <v>849000</v>
      </c>
      <c r="E109" s="20">
        <f>ROUNDDOWN((C109+D109+H109+I109)/209*10*1.5,-3)</f>
        <v>207000</v>
      </c>
      <c r="G109" s="20">
        <f>ROUNDDOWN((C109+D109+H109+I109)/209*64*0.6,-3)</f>
        <v>530000</v>
      </c>
      <c r="H109" s="15">
        <v>40000</v>
      </c>
      <c r="I109" s="15">
        <v>40000</v>
      </c>
      <c r="J109" s="15">
        <v>75000</v>
      </c>
      <c r="K109" s="15">
        <v>40000</v>
      </c>
      <c r="L109" s="15">
        <v>200000</v>
      </c>
      <c r="M109" s="15">
        <f>SUM(C109:L109)</f>
        <v>3940000</v>
      </c>
      <c r="N109" s="54"/>
    </row>
    <row r="110" spans="2:14" ht="12" hidden="1">
      <c r="B110" s="14" t="s">
        <v>34</v>
      </c>
      <c r="C110" s="15">
        <f>VLOOKUP($F$3,기본급!$A$2:$B$41,2)</f>
        <v>1959000</v>
      </c>
      <c r="D110" s="15">
        <f>VLOOKUP($F$2,직능급!$A$2:$B$23,2)</f>
        <v>849000</v>
      </c>
      <c r="E110" s="20">
        <f>ROUNDDOWN((C110+D110+H110+I110)/209*10*1.5,-3)</f>
        <v>207000</v>
      </c>
      <c r="G110" s="20">
        <f>ROUNDDOWN((C110+D110+H110+I110)/209*64*0.6,-3)</f>
        <v>530000</v>
      </c>
      <c r="H110" s="15">
        <v>40000</v>
      </c>
      <c r="I110" s="15">
        <v>40000</v>
      </c>
      <c r="J110" s="15">
        <v>75000</v>
      </c>
      <c r="K110" s="15">
        <v>40000</v>
      </c>
      <c r="L110" s="15">
        <v>200000</v>
      </c>
      <c r="M110" s="15">
        <f>SUM(C110:L110)</f>
        <v>3940000</v>
      </c>
      <c r="N110" s="54"/>
    </row>
    <row r="111" spans="2:14" ht="12" hidden="1">
      <c r="B111" s="14" t="s">
        <v>35</v>
      </c>
      <c r="C111" s="15">
        <f>VLOOKUP($F$3,기본급!$A$2:$B$41,2)</f>
        <v>1959000</v>
      </c>
      <c r="D111" s="15">
        <f>VLOOKUP($F$2,직능급!$A$2:$B$23,2)</f>
        <v>849000</v>
      </c>
      <c r="E111" s="20">
        <f>ROUNDDOWN((C111+D111+H111+I111)/209*10*1.5,-3)</f>
        <v>207000</v>
      </c>
      <c r="G111" s="20">
        <f>ROUNDDOWN((C111+D111+H111+I111)/209*64*0.6,-3)</f>
        <v>530000</v>
      </c>
      <c r="H111" s="15">
        <v>40000</v>
      </c>
      <c r="I111" s="15">
        <v>40000</v>
      </c>
      <c r="J111" s="15">
        <v>75000</v>
      </c>
      <c r="K111" s="15">
        <v>40000</v>
      </c>
      <c r="L111" s="15">
        <v>200000</v>
      </c>
      <c r="M111" s="15">
        <f>SUM(C111:L111)</f>
        <v>3940000</v>
      </c>
      <c r="N111" s="54"/>
    </row>
    <row r="112" spans="2:14" ht="12" hidden="1">
      <c r="B112" s="14" t="s">
        <v>48</v>
      </c>
      <c r="C112" s="15">
        <f>VLOOKUP($F$3,기본급!$A$2:$B$41,2)</f>
        <v>1959000</v>
      </c>
      <c r="D112" s="15">
        <f>VLOOKUP($F$2,직능급!$A$2:$B$23,2)</f>
        <v>849000</v>
      </c>
      <c r="E112" s="20"/>
      <c r="G112" s="20"/>
      <c r="H112" s="15"/>
      <c r="I112" s="15"/>
      <c r="J112" s="15"/>
      <c r="K112" s="15"/>
      <c r="L112" s="15"/>
      <c r="M112" s="15">
        <f>ROUND((C112+D112)*N112,-1)</f>
        <v>5335200</v>
      </c>
      <c r="N112" s="53">
        <v>1.9</v>
      </c>
    </row>
    <row r="113" spans="2:14" ht="12" hidden="1">
      <c r="B113" s="14" t="s">
        <v>36</v>
      </c>
      <c r="C113" s="15">
        <f>VLOOKUP($F$3,기본급!$A$2:$B$41,2)</f>
        <v>1959000</v>
      </c>
      <c r="D113" s="15">
        <f>VLOOKUP($F$2,직능급!$A$2:$B$23,2)</f>
        <v>849000</v>
      </c>
      <c r="E113" s="20">
        <f>ROUNDDOWN((C113+D113+H113+I113)/209*10*1.5,-3)</f>
        <v>207000</v>
      </c>
      <c r="G113" s="20">
        <f>ROUNDDOWN((C113+D113+H113+I113)/209*64*0.6,-3)</f>
        <v>530000</v>
      </c>
      <c r="H113" s="15">
        <v>40000</v>
      </c>
      <c r="I113" s="15">
        <v>40000</v>
      </c>
      <c r="J113" s="15">
        <v>75000</v>
      </c>
      <c r="K113" s="15">
        <v>40000</v>
      </c>
      <c r="L113" s="15">
        <v>200000</v>
      </c>
      <c r="M113" s="15">
        <f>SUM(C113:L113)</f>
        <v>3940000</v>
      </c>
      <c r="N113" s="54"/>
    </row>
    <row r="114" spans="2:14" ht="12" hidden="1">
      <c r="B114" s="14" t="s">
        <v>37</v>
      </c>
      <c r="C114" s="15">
        <f>VLOOKUP($F$3,기본급!$A$2:$B$41,2)</f>
        <v>1959000</v>
      </c>
      <c r="D114" s="15">
        <f>VLOOKUP($F$2,직능급!$A$2:$B$23,2)</f>
        <v>849000</v>
      </c>
      <c r="E114" s="20">
        <f>ROUNDDOWN((C114+D114+H114+I114)/209*10*1.5,-3)</f>
        <v>207000</v>
      </c>
      <c r="G114" s="20">
        <f>ROUNDDOWN((C114+D114+H114+I114)/209*64*0.6,-3)</f>
        <v>530000</v>
      </c>
      <c r="H114" s="15">
        <v>40000</v>
      </c>
      <c r="I114" s="15">
        <v>40000</v>
      </c>
      <c r="J114" s="15">
        <v>75000</v>
      </c>
      <c r="K114" s="15">
        <v>40000</v>
      </c>
      <c r="L114" s="15">
        <v>200000</v>
      </c>
      <c r="M114" s="15">
        <f>SUM(C114:L114)</f>
        <v>3940000</v>
      </c>
      <c r="N114" s="54"/>
    </row>
    <row r="115" spans="2:14" ht="12" hidden="1">
      <c r="B115" s="14" t="s">
        <v>38</v>
      </c>
      <c r="C115" s="15">
        <f>VLOOKUP($F$3,기본급!$A$2:$B$41,2)</f>
        <v>1959000</v>
      </c>
      <c r="D115" s="15">
        <f>VLOOKUP($F$2,직능급!$A$2:$B$23,2)</f>
        <v>849000</v>
      </c>
      <c r="E115" s="20">
        <f>ROUNDDOWN((C115+D115+H115+I115)/209*10*1.5,-3)</f>
        <v>207000</v>
      </c>
      <c r="G115" s="20">
        <f>ROUNDDOWN((C115+D115+H115+I115)/209*64*0.6,-3)</f>
        <v>530000</v>
      </c>
      <c r="H115" s="15">
        <v>40000</v>
      </c>
      <c r="I115" s="15">
        <v>40000</v>
      </c>
      <c r="J115" s="15">
        <v>75000</v>
      </c>
      <c r="K115" s="15">
        <v>40000</v>
      </c>
      <c r="L115" s="15">
        <v>200000</v>
      </c>
      <c r="M115" s="15">
        <f>SUM(C115:L115)</f>
        <v>3940000</v>
      </c>
      <c r="N115" s="54"/>
    </row>
    <row r="116" spans="2:14" ht="12" hidden="1">
      <c r="B116" s="14" t="s">
        <v>43</v>
      </c>
      <c r="C116" s="15">
        <f>VLOOKUP($F$3,기본급!$A$2:$B$41,2)</f>
        <v>1959000</v>
      </c>
      <c r="D116" s="15">
        <f>VLOOKUP($F$2,직능급!$A$2:$B$23,2)</f>
        <v>849000</v>
      </c>
      <c r="E116" s="20"/>
      <c r="G116" s="20"/>
      <c r="H116" s="15"/>
      <c r="I116" s="15"/>
      <c r="J116" s="15"/>
      <c r="K116" s="15"/>
      <c r="L116" s="15"/>
      <c r="M116" s="15">
        <f>ROUND((C116+D116)*N116,-1)</f>
        <v>5335200</v>
      </c>
      <c r="N116" s="53">
        <v>1.9</v>
      </c>
    </row>
    <row r="117" spans="2:14" ht="12" hidden="1">
      <c r="B117" s="14" t="s">
        <v>39</v>
      </c>
      <c r="C117" s="15">
        <f>VLOOKUP($F$3,기본급!$A$2:$B$41,2)</f>
        <v>1959000</v>
      </c>
      <c r="D117" s="15">
        <f>VLOOKUP($F$2,직능급!$A$2:$B$23,2)</f>
        <v>849000</v>
      </c>
      <c r="E117" s="20">
        <f>ROUNDDOWN((C117+D117+H117+I117)/209*10*1.5,-3)</f>
        <v>207000</v>
      </c>
      <c r="G117" s="20">
        <f>ROUNDDOWN((C117+D117+H117+I117)/209*64*0.6,-3)</f>
        <v>530000</v>
      </c>
      <c r="H117" s="15">
        <v>40000</v>
      </c>
      <c r="I117" s="15">
        <v>40000</v>
      </c>
      <c r="J117" s="15">
        <v>75000</v>
      </c>
      <c r="K117" s="15">
        <v>40000</v>
      </c>
      <c r="L117" s="15">
        <v>200000</v>
      </c>
      <c r="M117" s="15">
        <f>SUM(C117:L117)</f>
        <v>3940000</v>
      </c>
      <c r="N117" s="54"/>
    </row>
    <row r="118" spans="2:14" ht="12" hidden="1">
      <c r="B118" s="14" t="s">
        <v>40</v>
      </c>
      <c r="C118" s="15">
        <f>VLOOKUP($F$3,기본급!$A$2:$B$41,2)</f>
        <v>1959000</v>
      </c>
      <c r="D118" s="15">
        <f>VLOOKUP($F$2,직능급!$A$2:$B$23,2)</f>
        <v>849000</v>
      </c>
      <c r="E118" s="20">
        <f>ROUNDDOWN((C118+D118+H118+I118)/209*10*1.5,-3)</f>
        <v>207000</v>
      </c>
      <c r="G118" s="20">
        <f>ROUNDDOWN((C118+D118+H118+I118)/209*64*0.6,-3)</f>
        <v>530000</v>
      </c>
      <c r="H118" s="15">
        <v>40000</v>
      </c>
      <c r="I118" s="15">
        <v>40000</v>
      </c>
      <c r="J118" s="15">
        <v>75000</v>
      </c>
      <c r="K118" s="15">
        <v>40000</v>
      </c>
      <c r="L118" s="15">
        <v>200000</v>
      </c>
      <c r="M118" s="15">
        <f>SUM(C118:L118)</f>
        <v>3940000</v>
      </c>
      <c r="N118" s="54"/>
    </row>
    <row r="119" spans="2:14" ht="12" hidden="1">
      <c r="B119" s="14" t="s">
        <v>41</v>
      </c>
      <c r="C119" s="15">
        <f>VLOOKUP($F$3,기본급!$A$2:$B$41,2)</f>
        <v>1959000</v>
      </c>
      <c r="D119" s="15">
        <f>VLOOKUP($F$2,직능급!$A$2:$B$23,2)</f>
        <v>849000</v>
      </c>
      <c r="E119" s="20">
        <f>ROUNDDOWN((C119+D119+H119+I119)/209*10*1.5,-3)</f>
        <v>207000</v>
      </c>
      <c r="G119" s="20">
        <f>ROUNDDOWN((C119+D119+H119+I119)/209*64*0.6,-3)</f>
        <v>530000</v>
      </c>
      <c r="H119" s="15">
        <v>40000</v>
      </c>
      <c r="I119" s="15">
        <v>40000</v>
      </c>
      <c r="J119" s="15">
        <v>75000</v>
      </c>
      <c r="K119" s="15">
        <v>40000</v>
      </c>
      <c r="L119" s="15">
        <v>200000</v>
      </c>
      <c r="M119" s="15">
        <f>SUM(C119:L119)</f>
        <v>3940000</v>
      </c>
      <c r="N119" s="54"/>
    </row>
    <row r="120" spans="2:14" ht="12" hidden="1">
      <c r="B120" s="14" t="s">
        <v>49</v>
      </c>
      <c r="C120" s="15">
        <f>VLOOKUP($F$3,기본급!$A$2:$B$41,2)</f>
        <v>1959000</v>
      </c>
      <c r="D120" s="15">
        <f>VLOOKUP($F$2,직능급!$A$2:$B$23,2)</f>
        <v>849000</v>
      </c>
      <c r="E120" s="20"/>
      <c r="G120" s="20"/>
      <c r="H120" s="15"/>
      <c r="M120" s="15">
        <f>ROUND((C120+D120)*N120,-1)</f>
        <v>6458400</v>
      </c>
      <c r="N120" s="53">
        <v>2.3</v>
      </c>
    </row>
    <row r="121" spans="2:13" ht="12" hidden="1">
      <c r="B121" s="23" t="s">
        <v>50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4"/>
      <c r="M121" s="15">
        <f>SUM(M105:M120)</f>
        <v>68620800</v>
      </c>
    </row>
    <row r="122" ht="12" hidden="1"/>
    <row r="123" ht="12" hidden="1"/>
    <row r="124" spans="2:14" ht="12" hidden="1">
      <c r="B124" s="26" t="s">
        <v>44</v>
      </c>
      <c r="C124" s="17" t="s">
        <v>17</v>
      </c>
      <c r="D124" s="17" t="s">
        <v>18</v>
      </c>
      <c r="E124" s="17" t="s">
        <v>19</v>
      </c>
      <c r="F124" s="17" t="s">
        <v>20</v>
      </c>
      <c r="G124" s="17" t="s">
        <v>21</v>
      </c>
      <c r="H124" s="17" t="s">
        <v>22</v>
      </c>
      <c r="I124" s="17" t="s">
        <v>23</v>
      </c>
      <c r="J124" s="17" t="s">
        <v>24</v>
      </c>
      <c r="K124" s="17" t="s">
        <v>25</v>
      </c>
      <c r="L124" s="17" t="s">
        <v>26</v>
      </c>
      <c r="M124" s="18" t="s">
        <v>27</v>
      </c>
      <c r="N124" s="49" t="s">
        <v>28</v>
      </c>
    </row>
    <row r="125" spans="2:14" ht="12" hidden="1">
      <c r="B125" s="26"/>
      <c r="C125" s="19"/>
      <c r="D125" s="19" t="s">
        <v>18</v>
      </c>
      <c r="E125" s="19" t="s">
        <v>19</v>
      </c>
      <c r="F125" s="19" t="s">
        <v>20</v>
      </c>
      <c r="G125" s="19" t="s">
        <v>21</v>
      </c>
      <c r="H125" s="19" t="s">
        <v>22</v>
      </c>
      <c r="I125" s="19" t="s">
        <v>23</v>
      </c>
      <c r="J125" s="19" t="s">
        <v>24</v>
      </c>
      <c r="K125" s="19" t="s">
        <v>25</v>
      </c>
      <c r="L125" s="19" t="s">
        <v>26</v>
      </c>
      <c r="M125" s="18" t="s">
        <v>29</v>
      </c>
      <c r="N125" s="50"/>
    </row>
    <row r="126" spans="2:14" ht="12" hidden="1">
      <c r="B126" s="14" t="s">
        <v>30</v>
      </c>
      <c r="C126" s="15">
        <f>VLOOKUP($F$3,기본급!$A$44:$B$83,2)</f>
        <v>2037400</v>
      </c>
      <c r="D126" s="15">
        <f>VLOOKUP($F$2,직능급!$A$26:$B$47,2)</f>
        <v>883000</v>
      </c>
      <c r="E126" s="20">
        <f>ROUNDDOWN((C126+D126+H126+I126)/209*10*1.5,-3)</f>
        <v>215000</v>
      </c>
      <c r="F126" s="21"/>
      <c r="G126" s="20">
        <f>ROUNDDOWN((C126+D126+H126+I126)/209*64*0.5,-3)</f>
        <v>459000</v>
      </c>
      <c r="H126" s="15">
        <v>40000</v>
      </c>
      <c r="I126" s="15">
        <v>40000</v>
      </c>
      <c r="J126" s="15">
        <v>75000</v>
      </c>
      <c r="K126" s="15">
        <v>40000</v>
      </c>
      <c r="L126" s="15">
        <v>200000</v>
      </c>
      <c r="M126" s="15">
        <f>SUM(C126:L126)</f>
        <v>3989400</v>
      </c>
      <c r="N126" s="51"/>
    </row>
    <row r="127" spans="2:14" ht="12" hidden="1">
      <c r="B127" s="14" t="s">
        <v>31</v>
      </c>
      <c r="C127" s="15">
        <f>VLOOKUP($F$3,기본급!$A$44:$B$83,2)</f>
        <v>2037400</v>
      </c>
      <c r="D127" s="15">
        <f>VLOOKUP($F$2,직능급!$A$26:$B$47,2)</f>
        <v>883000</v>
      </c>
      <c r="E127" s="20">
        <f>ROUNDDOWN((C127+D127+H127+I127)/209*10*1.5,-3)</f>
        <v>215000</v>
      </c>
      <c r="F127" s="21"/>
      <c r="G127" s="20">
        <f>ROUNDDOWN((C127+D127+H127+I127)/209*64*0.5,-3)</f>
        <v>459000</v>
      </c>
      <c r="H127" s="15">
        <v>40000</v>
      </c>
      <c r="I127" s="15">
        <v>40000</v>
      </c>
      <c r="J127" s="15">
        <v>75000</v>
      </c>
      <c r="K127" s="15">
        <v>40000</v>
      </c>
      <c r="L127" s="15">
        <v>200000</v>
      </c>
      <c r="M127" s="15">
        <f>SUM(C127:L127)</f>
        <v>3989400</v>
      </c>
      <c r="N127" s="52"/>
    </row>
    <row r="128" spans="2:14" ht="12" hidden="1">
      <c r="B128" s="14" t="s">
        <v>32</v>
      </c>
      <c r="C128" s="15">
        <f>VLOOKUP($F$3,기본급!$A$44:$B$83,2)</f>
        <v>2037400</v>
      </c>
      <c r="D128" s="15">
        <f>VLOOKUP($F$2,직능급!$A$26:$B$47,2)</f>
        <v>883000</v>
      </c>
      <c r="E128" s="20">
        <f>ROUNDDOWN((C128+D128+H128+I128)/209*10*1.5,-3)</f>
        <v>215000</v>
      </c>
      <c r="F128" s="21"/>
      <c r="G128" s="20">
        <f>ROUNDDOWN((C128+D128+H128+I128)/209*64*0.5,-3)</f>
        <v>459000</v>
      </c>
      <c r="H128" s="15">
        <v>40000</v>
      </c>
      <c r="I128" s="15">
        <v>40000</v>
      </c>
      <c r="J128" s="15">
        <v>75000</v>
      </c>
      <c r="K128" s="15">
        <v>40000</v>
      </c>
      <c r="L128" s="15">
        <v>200000</v>
      </c>
      <c r="M128" s="15">
        <f>SUM(C128:L128)</f>
        <v>3989400</v>
      </c>
      <c r="N128" s="52"/>
    </row>
    <row r="129" spans="2:14" ht="12" hidden="1">
      <c r="B129" s="14" t="s">
        <v>42</v>
      </c>
      <c r="C129" s="15">
        <f>VLOOKUP($F$3,기본급!$A$44:$B$83,2)</f>
        <v>2037400</v>
      </c>
      <c r="D129" s="15">
        <f>VLOOKUP($F$2,직능급!$A$26:$B$47,2)</f>
        <v>883000</v>
      </c>
      <c r="E129" s="20"/>
      <c r="F129" s="22"/>
      <c r="G129" s="20"/>
      <c r="H129" s="15"/>
      <c r="I129" s="15"/>
      <c r="J129" s="15"/>
      <c r="K129" s="15"/>
      <c r="L129" s="15"/>
      <c r="M129" s="15">
        <f>ROUND((C129+D129)*N129,-1)</f>
        <v>4380600</v>
      </c>
      <c r="N129" s="53">
        <v>1.5</v>
      </c>
    </row>
    <row r="130" spans="2:14" ht="12" hidden="1">
      <c r="B130" s="14" t="s">
        <v>33</v>
      </c>
      <c r="C130" s="15">
        <f>VLOOKUP($F$3,기본급!$A$44:$B$83,2)</f>
        <v>2037400</v>
      </c>
      <c r="D130" s="15">
        <f>VLOOKUP($F$2,직능급!$A$26:$B$47,2)</f>
        <v>883000</v>
      </c>
      <c r="E130" s="20">
        <f>ROUNDDOWN((C130+D130+H130+I130)/209*10*1.5,-3)</f>
        <v>215000</v>
      </c>
      <c r="G130" s="20">
        <f>ROUNDDOWN((C130+D130+H130+I130)/209*64*0.5,-3)</f>
        <v>459000</v>
      </c>
      <c r="H130" s="15">
        <v>40000</v>
      </c>
      <c r="I130" s="15">
        <v>40000</v>
      </c>
      <c r="J130" s="15">
        <v>75000</v>
      </c>
      <c r="K130" s="15">
        <v>40000</v>
      </c>
      <c r="L130" s="15">
        <v>200000</v>
      </c>
      <c r="M130" s="15">
        <f>SUM(C130:L130)</f>
        <v>3989400</v>
      </c>
      <c r="N130" s="54"/>
    </row>
    <row r="131" spans="2:14" ht="12" hidden="1">
      <c r="B131" s="14" t="s">
        <v>34</v>
      </c>
      <c r="C131" s="15">
        <f>VLOOKUP($F$3,기본급!$A$44:$B$83,2)</f>
        <v>2037400</v>
      </c>
      <c r="D131" s="15">
        <f>VLOOKUP($F$2,직능급!$A$26:$B$47,2)</f>
        <v>883000</v>
      </c>
      <c r="E131" s="20">
        <f>ROUNDDOWN((C131+D131+H131+I131)/209*10*1.5,-3)</f>
        <v>215000</v>
      </c>
      <c r="G131" s="20">
        <f>ROUNDDOWN((C131+D131+H131+I131)/209*64*0.5,-3)</f>
        <v>459000</v>
      </c>
      <c r="H131" s="15">
        <v>40000</v>
      </c>
      <c r="I131" s="15">
        <v>40000</v>
      </c>
      <c r="J131" s="15">
        <v>75000</v>
      </c>
      <c r="K131" s="15">
        <v>40000</v>
      </c>
      <c r="L131" s="15">
        <v>200000</v>
      </c>
      <c r="M131" s="15">
        <f>SUM(C131:L131)</f>
        <v>3989400</v>
      </c>
      <c r="N131" s="54"/>
    </row>
    <row r="132" spans="2:14" ht="12" hidden="1">
      <c r="B132" s="14" t="s">
        <v>35</v>
      </c>
      <c r="C132" s="15">
        <f>VLOOKUP($F$3,기본급!$A$44:$B$83,2)</f>
        <v>2037400</v>
      </c>
      <c r="D132" s="15">
        <f>VLOOKUP($F$2,직능급!$A$26:$B$47,2)</f>
        <v>883000</v>
      </c>
      <c r="E132" s="20">
        <f>ROUNDDOWN((C132+D132+H132+I132)/209*10*1.5,-3)</f>
        <v>215000</v>
      </c>
      <c r="G132" s="20">
        <f>ROUNDDOWN((C132+D132+H132+I132)/209*64*0.5,-3)</f>
        <v>459000</v>
      </c>
      <c r="H132" s="15">
        <v>40000</v>
      </c>
      <c r="I132" s="15">
        <v>40000</v>
      </c>
      <c r="J132" s="15">
        <v>75000</v>
      </c>
      <c r="K132" s="15">
        <v>40000</v>
      </c>
      <c r="L132" s="15">
        <v>200000</v>
      </c>
      <c r="M132" s="15">
        <f>SUM(C132:L132)</f>
        <v>3989400</v>
      </c>
      <c r="N132" s="54"/>
    </row>
    <row r="133" spans="2:14" ht="12" hidden="1">
      <c r="B133" s="14" t="s">
        <v>48</v>
      </c>
      <c r="C133" s="15">
        <f>+C120</f>
        <v>1959000</v>
      </c>
      <c r="D133" s="15">
        <f>+D120</f>
        <v>849000</v>
      </c>
      <c r="E133" s="20"/>
      <c r="G133" s="20"/>
      <c r="H133" s="15"/>
      <c r="I133" s="15"/>
      <c r="J133" s="15"/>
      <c r="K133" s="15"/>
      <c r="L133" s="15"/>
      <c r="M133" s="15">
        <f>ROUND((C133+D133)*N133,-1)</f>
        <v>5335200</v>
      </c>
      <c r="N133" s="53">
        <v>1.9</v>
      </c>
    </row>
    <row r="134" spans="2:14" ht="12" hidden="1">
      <c r="B134" s="14" t="s">
        <v>36</v>
      </c>
      <c r="C134" s="15">
        <f>VLOOKUP($F$3,기본급!$A$44:$B$83,2)</f>
        <v>2037400</v>
      </c>
      <c r="D134" s="15">
        <f>VLOOKUP($F$2,직능급!$A$26:$B$47,2)</f>
        <v>883000</v>
      </c>
      <c r="E134" s="20">
        <f>ROUNDDOWN((C134+D134+H134+I134)/209*10*1.5,-3)</f>
        <v>215000</v>
      </c>
      <c r="G134" s="20">
        <f>ROUNDDOWN((C134+D134+H134+I134)/209*64*0.5,-3)</f>
        <v>459000</v>
      </c>
      <c r="H134" s="15">
        <v>40000</v>
      </c>
      <c r="I134" s="15">
        <v>40000</v>
      </c>
      <c r="J134" s="15">
        <v>75000</v>
      </c>
      <c r="K134" s="15">
        <v>40000</v>
      </c>
      <c r="L134" s="15">
        <v>200000</v>
      </c>
      <c r="M134" s="15">
        <f>SUM(C134:L134)</f>
        <v>3989400</v>
      </c>
      <c r="N134" s="54"/>
    </row>
    <row r="135" spans="2:14" ht="12" hidden="1">
      <c r="B135" s="14" t="s">
        <v>37</v>
      </c>
      <c r="C135" s="15">
        <f>VLOOKUP($F$3,기본급!$A$44:$B$83,2)</f>
        <v>2037400</v>
      </c>
      <c r="D135" s="15">
        <f>VLOOKUP($F$2,직능급!$A$26:$B$47,2)</f>
        <v>883000</v>
      </c>
      <c r="E135" s="20">
        <f>ROUNDDOWN((C135+D135+H135+I135)/209*10*1.5,-3)</f>
        <v>215000</v>
      </c>
      <c r="G135" s="20">
        <f>ROUNDDOWN((C135+D135+H135+I135)/209*64*0.5,-3)</f>
        <v>459000</v>
      </c>
      <c r="H135" s="15">
        <v>40000</v>
      </c>
      <c r="I135" s="15">
        <v>40000</v>
      </c>
      <c r="J135" s="15">
        <v>75000</v>
      </c>
      <c r="K135" s="15">
        <v>40000</v>
      </c>
      <c r="L135" s="15">
        <v>200000</v>
      </c>
      <c r="M135" s="15">
        <f>SUM(C135:L135)</f>
        <v>3989400</v>
      </c>
      <c r="N135" s="54"/>
    </row>
    <row r="136" spans="2:14" ht="12" hidden="1">
      <c r="B136" s="14" t="s">
        <v>38</v>
      </c>
      <c r="C136" s="15">
        <f>VLOOKUP($F$3,기본급!$A$44:$B$83,2)</f>
        <v>2037400</v>
      </c>
      <c r="D136" s="15">
        <f>VLOOKUP($F$2,직능급!$A$26:$B$47,2)</f>
        <v>883000</v>
      </c>
      <c r="E136" s="20">
        <f>ROUNDDOWN((C136+D136+H136+I136)/209*10*1.5,-3)</f>
        <v>215000</v>
      </c>
      <c r="G136" s="20">
        <f>ROUNDDOWN((C136+D136+H136+I136)/209*64*0.5,-3)</f>
        <v>459000</v>
      </c>
      <c r="H136" s="15">
        <v>40000</v>
      </c>
      <c r="I136" s="15">
        <v>40000</v>
      </c>
      <c r="J136" s="15">
        <v>75000</v>
      </c>
      <c r="K136" s="15">
        <v>40000</v>
      </c>
      <c r="L136" s="15">
        <v>200000</v>
      </c>
      <c r="M136" s="15">
        <f>SUM(C136:L136)</f>
        <v>3989400</v>
      </c>
      <c r="N136" s="54"/>
    </row>
    <row r="137" spans="2:14" ht="12" hidden="1">
      <c r="B137" s="14" t="s">
        <v>43</v>
      </c>
      <c r="C137" s="15">
        <f>VLOOKUP($F$3,기본급!$A$44:$B$83,2)</f>
        <v>2037400</v>
      </c>
      <c r="D137" s="15">
        <f>VLOOKUP($F$2,직능급!$A$26:$B$47,2)</f>
        <v>883000</v>
      </c>
      <c r="E137" s="20"/>
      <c r="G137" s="20"/>
      <c r="H137" s="15"/>
      <c r="I137" s="15"/>
      <c r="J137" s="15"/>
      <c r="K137" s="15"/>
      <c r="L137" s="15"/>
      <c r="M137" s="15">
        <f>ROUND((C137+D137)*(N137-0.4)+(C133+D133)*0.4,-1)</f>
        <v>5503800</v>
      </c>
      <c r="N137" s="53">
        <v>1.9</v>
      </c>
    </row>
    <row r="138" spans="2:14" ht="12" hidden="1">
      <c r="B138" s="14" t="s">
        <v>39</v>
      </c>
      <c r="C138" s="15">
        <f>VLOOKUP($F$3,기본급!$A$44:$B$83,2)</f>
        <v>2037400</v>
      </c>
      <c r="D138" s="15">
        <f>VLOOKUP($F$2,직능급!$A$26:$B$47,2)</f>
        <v>883000</v>
      </c>
      <c r="E138" s="20">
        <f>ROUNDDOWN((C138+D138+H138+I138)/209*10*1.5,-3)</f>
        <v>215000</v>
      </c>
      <c r="G138" s="20">
        <f>ROUNDDOWN((C138+D138+H138+I138)/209*64*0.5,-3)</f>
        <v>459000</v>
      </c>
      <c r="H138" s="15">
        <v>40000</v>
      </c>
      <c r="I138" s="15">
        <v>40000</v>
      </c>
      <c r="J138" s="15">
        <v>75000</v>
      </c>
      <c r="K138" s="15">
        <v>40000</v>
      </c>
      <c r="L138" s="15">
        <v>200000</v>
      </c>
      <c r="M138" s="15">
        <f>SUM(C138:L138)</f>
        <v>3989400</v>
      </c>
      <c r="N138" s="54"/>
    </row>
    <row r="139" spans="2:14" ht="12" hidden="1">
      <c r="B139" s="14" t="s">
        <v>40</v>
      </c>
      <c r="C139" s="15">
        <f>VLOOKUP($F$3,기본급!$A$44:$B$83,2)</f>
        <v>2037400</v>
      </c>
      <c r="D139" s="15">
        <f>VLOOKUP($F$2,직능급!$A$26:$B$47,2)</f>
        <v>883000</v>
      </c>
      <c r="E139" s="20">
        <f>ROUNDDOWN((C139+D139+H139+I139)/209*10*1.5,-3)</f>
        <v>215000</v>
      </c>
      <c r="G139" s="20">
        <f>ROUNDDOWN((C139+D139+H139+I139)/209*64*0.5,-3)</f>
        <v>459000</v>
      </c>
      <c r="H139" s="15">
        <v>40000</v>
      </c>
      <c r="I139" s="15">
        <v>40000</v>
      </c>
      <c r="J139" s="15">
        <v>75000</v>
      </c>
      <c r="K139" s="15">
        <v>40000</v>
      </c>
      <c r="L139" s="15">
        <v>200000</v>
      </c>
      <c r="M139" s="15">
        <f>SUM(C139:L139)</f>
        <v>3989400</v>
      </c>
      <c r="N139" s="54"/>
    </row>
    <row r="140" spans="2:14" ht="12" hidden="1">
      <c r="B140" s="14" t="s">
        <v>41</v>
      </c>
      <c r="C140" s="15">
        <f>VLOOKUP($F$3,기본급!$A$44:$B$83,2)</f>
        <v>2037400</v>
      </c>
      <c r="D140" s="15">
        <f>VLOOKUP($F$2,직능급!$A$26:$B$47,2)</f>
        <v>883000</v>
      </c>
      <c r="E140" s="20">
        <f>ROUNDDOWN((C140+D140+H140+I140)/209*10*1.5,-3)</f>
        <v>215000</v>
      </c>
      <c r="G140" s="20">
        <f>ROUNDDOWN((C140+D140+H140+I140)/209*64*0.5,-3)</f>
        <v>459000</v>
      </c>
      <c r="H140" s="15">
        <v>40000</v>
      </c>
      <c r="I140" s="15">
        <v>40000</v>
      </c>
      <c r="J140" s="15">
        <v>75000</v>
      </c>
      <c r="K140" s="15">
        <v>40000</v>
      </c>
      <c r="L140" s="15">
        <v>200000</v>
      </c>
      <c r="M140" s="15">
        <f>SUM(C140:L140)</f>
        <v>3989400</v>
      </c>
      <c r="N140" s="54"/>
    </row>
    <row r="141" spans="2:14" ht="12" hidden="1">
      <c r="B141" s="14" t="s">
        <v>49</v>
      </c>
      <c r="C141" s="15">
        <f>+C133</f>
        <v>1959000</v>
      </c>
      <c r="D141" s="15">
        <f>+D133</f>
        <v>849000</v>
      </c>
      <c r="E141" s="20"/>
      <c r="G141" s="20"/>
      <c r="H141" s="15"/>
      <c r="M141" s="15">
        <f>ROUND((C141+D141)*N141,-1)</f>
        <v>6458400</v>
      </c>
      <c r="N141" s="53">
        <v>2.3</v>
      </c>
    </row>
    <row r="142" spans="2:13" ht="12" hidden="1">
      <c r="B142" s="23" t="s">
        <v>50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4"/>
      <c r="M142" s="15">
        <f>SUM(M126:M141)</f>
        <v>69550800</v>
      </c>
    </row>
    <row r="143" ht="12" hidden="1"/>
    <row r="144" ht="12" hidden="1"/>
    <row r="145" ht="12" hidden="1"/>
    <row r="146" ht="12" hidden="1"/>
    <row r="147" spans="2:3" ht="12" hidden="1">
      <c r="B147" s="55" t="s">
        <v>64</v>
      </c>
      <c r="C147" s="55" t="s">
        <v>0</v>
      </c>
    </row>
    <row r="148" spans="2:3" ht="12" hidden="1">
      <c r="B148" s="55" t="s">
        <v>65</v>
      </c>
      <c r="C148" s="55">
        <v>11</v>
      </c>
    </row>
    <row r="149" spans="2:3" ht="12" hidden="1">
      <c r="B149" s="55" t="s">
        <v>66</v>
      </c>
      <c r="C149" s="55">
        <v>12</v>
      </c>
    </row>
    <row r="150" spans="2:3" ht="12" hidden="1">
      <c r="B150" s="55" t="s">
        <v>67</v>
      </c>
      <c r="C150" s="55">
        <v>13</v>
      </c>
    </row>
    <row r="151" spans="2:3" ht="12" hidden="1">
      <c r="B151" s="55" t="s">
        <v>68</v>
      </c>
      <c r="C151" s="55">
        <v>14</v>
      </c>
    </row>
    <row r="152" spans="2:3" ht="12" hidden="1">
      <c r="B152" s="55" t="s">
        <v>69</v>
      </c>
      <c r="C152" s="55">
        <v>15</v>
      </c>
    </row>
    <row r="153" spans="2:3" ht="12" hidden="1">
      <c r="B153" s="55" t="s">
        <v>70</v>
      </c>
      <c r="C153" s="55">
        <v>16</v>
      </c>
    </row>
    <row r="154" spans="2:3" ht="12" hidden="1">
      <c r="B154" s="55" t="s">
        <v>71</v>
      </c>
      <c r="C154" s="55">
        <v>17</v>
      </c>
    </row>
    <row r="155" spans="2:3" ht="12" hidden="1">
      <c r="B155" s="55" t="s">
        <v>14</v>
      </c>
      <c r="C155" s="55">
        <v>18</v>
      </c>
    </row>
    <row r="156" spans="2:3" ht="12" hidden="1">
      <c r="B156" s="55" t="s">
        <v>15</v>
      </c>
      <c r="C156" s="55">
        <v>19</v>
      </c>
    </row>
    <row r="157" spans="2:3" ht="12" hidden="1">
      <c r="B157" s="55" t="s">
        <v>16</v>
      </c>
      <c r="C157" s="55">
        <v>20</v>
      </c>
    </row>
    <row r="158" spans="2:3" ht="12" hidden="1">
      <c r="B158" s="55" t="s">
        <v>72</v>
      </c>
      <c r="C158" s="55">
        <v>21</v>
      </c>
    </row>
    <row r="159" spans="2:3" ht="12" hidden="1">
      <c r="B159" s="55" t="s">
        <v>73</v>
      </c>
      <c r="C159" s="55">
        <v>22</v>
      </c>
    </row>
    <row r="160" spans="2:3" ht="12" hidden="1">
      <c r="B160" s="55" t="s">
        <v>74</v>
      </c>
      <c r="C160" s="55">
        <v>23</v>
      </c>
    </row>
    <row r="161" spans="2:3" ht="12" hidden="1">
      <c r="B161" s="55">
        <v>51</v>
      </c>
      <c r="C161" s="55">
        <v>24</v>
      </c>
    </row>
    <row r="162" spans="2:3" ht="12" hidden="1">
      <c r="B162" s="55">
        <v>52</v>
      </c>
      <c r="C162" s="55">
        <v>25</v>
      </c>
    </row>
    <row r="163" spans="2:3" ht="12" hidden="1">
      <c r="B163" s="55">
        <v>53</v>
      </c>
      <c r="C163" s="55">
        <v>26</v>
      </c>
    </row>
    <row r="164" spans="2:3" ht="12" hidden="1">
      <c r="B164" s="55">
        <v>54</v>
      </c>
      <c r="C164" s="55">
        <v>27</v>
      </c>
    </row>
    <row r="165" spans="2:3" ht="12" hidden="1">
      <c r="B165" s="55">
        <v>55</v>
      </c>
      <c r="C165" s="55">
        <v>28</v>
      </c>
    </row>
    <row r="166" spans="2:3" ht="12" hidden="1">
      <c r="B166" s="55">
        <v>56</v>
      </c>
      <c r="C166" s="55">
        <v>29</v>
      </c>
    </row>
    <row r="167" spans="2:3" ht="12" hidden="1">
      <c r="B167" s="55">
        <v>57</v>
      </c>
      <c r="C167" s="55">
        <v>30</v>
      </c>
    </row>
    <row r="168" spans="2:3" ht="12" hidden="1">
      <c r="B168" s="55">
        <v>58</v>
      </c>
      <c r="C168" s="55">
        <v>31</v>
      </c>
    </row>
    <row r="169" spans="2:3" ht="12" hidden="1">
      <c r="B169" s="55">
        <v>59</v>
      </c>
      <c r="C169" s="55">
        <v>32</v>
      </c>
    </row>
    <row r="170" spans="2:3" ht="12" hidden="1">
      <c r="B170" s="55"/>
      <c r="C170" s="55">
        <v>33</v>
      </c>
    </row>
    <row r="171" spans="2:3" ht="12" hidden="1">
      <c r="B171" s="55"/>
      <c r="C171" s="55">
        <v>34</v>
      </c>
    </row>
    <row r="172" spans="2:3" ht="12" hidden="1">
      <c r="B172" s="55"/>
      <c r="C172" s="55">
        <v>35</v>
      </c>
    </row>
    <row r="173" spans="2:3" ht="12" hidden="1">
      <c r="B173" s="55"/>
      <c r="C173" s="55">
        <v>36</v>
      </c>
    </row>
    <row r="174" spans="2:3" ht="12" hidden="1">
      <c r="B174" s="55"/>
      <c r="C174" s="55">
        <v>37</v>
      </c>
    </row>
    <row r="175" spans="2:3" ht="12" hidden="1">
      <c r="B175" s="55"/>
      <c r="C175" s="55">
        <v>38</v>
      </c>
    </row>
    <row r="176" spans="2:3" ht="12" hidden="1">
      <c r="B176" s="55"/>
      <c r="C176" s="55">
        <v>39</v>
      </c>
    </row>
    <row r="177" spans="2:3" ht="12" hidden="1">
      <c r="B177" s="55"/>
      <c r="C177" s="55">
        <v>40</v>
      </c>
    </row>
    <row r="178" spans="2:3" ht="12" hidden="1">
      <c r="B178" s="55"/>
      <c r="C178" s="55">
        <v>1</v>
      </c>
    </row>
    <row r="179" spans="2:3" ht="12" hidden="1">
      <c r="B179" s="55"/>
      <c r="C179" s="55">
        <v>2</v>
      </c>
    </row>
    <row r="180" spans="2:3" ht="12" hidden="1">
      <c r="B180" s="55"/>
      <c r="C180" s="55">
        <v>3</v>
      </c>
    </row>
    <row r="181" spans="2:3" ht="12" hidden="1">
      <c r="B181" s="55"/>
      <c r="C181" s="55">
        <v>4</v>
      </c>
    </row>
    <row r="182" spans="2:3" ht="12" hidden="1">
      <c r="B182" s="55"/>
      <c r="C182" s="55">
        <v>5</v>
      </c>
    </row>
    <row r="183" spans="2:3" ht="12" hidden="1">
      <c r="B183" s="55"/>
      <c r="C183" s="55">
        <v>6</v>
      </c>
    </row>
    <row r="184" spans="2:3" ht="12" hidden="1">
      <c r="B184" s="55"/>
      <c r="C184" s="55">
        <v>7</v>
      </c>
    </row>
    <row r="185" spans="2:3" ht="12" hidden="1">
      <c r="B185" s="55"/>
      <c r="C185" s="55">
        <v>8</v>
      </c>
    </row>
    <row r="186" spans="2:3" ht="12" hidden="1">
      <c r="B186" s="55"/>
      <c r="C186" s="55">
        <v>9</v>
      </c>
    </row>
    <row r="187" spans="2:3" ht="12" hidden="1">
      <c r="B187" s="55"/>
      <c r="C187" s="55">
        <v>10</v>
      </c>
    </row>
    <row r="188" ht="12" hidden="1"/>
    <row r="189" ht="12" hidden="1"/>
  </sheetData>
  <sheetProtection password="C1D9" sheet="1" objects="1" scenarios="1" selectLockedCells="1"/>
  <mergeCells count="88"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B18:B19"/>
    <mergeCell ref="N18:N19"/>
    <mergeCell ref="B36:L36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N39:N40"/>
    <mergeCell ref="B57:L57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N103:N104"/>
    <mergeCell ref="B121:L121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N124:N125"/>
    <mergeCell ref="B142:L142"/>
    <mergeCell ref="B6:C6"/>
    <mergeCell ref="H6:I6"/>
    <mergeCell ref="E6:F6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N61:N62"/>
    <mergeCell ref="B79:L79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N82:N83"/>
    <mergeCell ref="B100:L100"/>
    <mergeCell ref="B60:N60"/>
    <mergeCell ref="B102:N102"/>
    <mergeCell ref="B17:N17"/>
    <mergeCell ref="E11:F11"/>
    <mergeCell ref="B11:C11"/>
    <mergeCell ref="B5:I5"/>
    <mergeCell ref="B10:F10"/>
  </mergeCells>
  <dataValidations count="2">
    <dataValidation type="list" allowBlank="1" showInputMessage="1" showErrorMessage="1" sqref="F3">
      <formula1>$C$147:$C$187</formula1>
    </dataValidation>
    <dataValidation type="list" allowBlank="1" showInputMessage="1" showErrorMessage="1" sqref="F2">
      <formula1>$B$148:$B$169</formula1>
    </dataValidation>
  </dataValidations>
  <printOptions/>
  <pageMargins left="0" right="0" top="0" bottom="0" header="0" footer="0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SEC</cp:lastModifiedBy>
  <dcterms:created xsi:type="dcterms:W3CDTF">2011-06-21T06:31:07Z</dcterms:created>
  <dcterms:modified xsi:type="dcterms:W3CDTF">2011-06-21T09:23:07Z</dcterms:modified>
  <cp:category/>
  <cp:version/>
  <cp:contentType/>
  <cp:contentStatus/>
</cp:coreProperties>
</file>